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90" yWindow="135" windowWidth="9720" windowHeight="6255" activeTab="4"/>
  </bookViews>
  <sheets>
    <sheet name="Sheet1" sheetId="1" r:id="rId1"/>
    <sheet name="Month Exp" sheetId="2" r:id="rId2"/>
    <sheet name="EXP R&amp;B" sheetId="3" r:id="rId3"/>
    <sheet name="IMP FORMULLA" sheetId="4" r:id="rId4"/>
    <sheet name="Swo MARCH 12" sheetId="5" r:id="rId5"/>
    <sheet name="P-NP-SUMMRY" sheetId="6" r:id="rId6"/>
    <sheet name="Indu. -SUMMRY (2)" sheetId="7" r:id="rId7"/>
    <sheet name="Indu. -SUMMRY" sheetId="8" r:id="rId8"/>
    <sheet name="P-SUMMRY" sheetId="9" r:id="rId9"/>
    <sheet name="P-BCK 2" sheetId="10" r:id="rId10"/>
    <sheet name="P-BCK-4" sheetId="11" r:id="rId11"/>
    <sheet name="P-BCK -16" sheetId="12" r:id="rId12"/>
    <sheet name="P-BCK -17" sheetId="13" r:id="rId13"/>
    <sheet name="P-BCK-17A" sheetId="14" r:id="rId14"/>
    <sheet name="P-BCK-19" sheetId="15" r:id="rId15"/>
    <sheet name="P-BCK-22" sheetId="16" r:id="rId16"/>
    <sheet name="P-BCK-44A" sheetId="17" r:id="rId17"/>
    <sheet name="P-BCK-47" sheetId="18" r:id="rId18"/>
    <sheet name="P-BCK-48" sheetId="19" r:id="rId19"/>
    <sheet name="P-BCK-50" sheetId="20" r:id="rId20"/>
    <sheet name="P-BCK-52" sheetId="21" r:id="rId21"/>
    <sheet name="P-BCK-55" sheetId="22" r:id="rId22"/>
    <sheet name="P-BCK-57" sheetId="23" r:id="rId23"/>
    <sheet name="P-BCK-58" sheetId="24" r:id="rId24"/>
    <sheet name="P-BCK-62" sheetId="25" r:id="rId25"/>
    <sheet name="P-BCK-66" sheetId="26" r:id="rId26"/>
    <sheet name="P-BCK-69" sheetId="27" r:id="rId27"/>
    <sheet name="P-BCK-71" sheetId="28" r:id="rId28"/>
    <sheet name="P-BCK-74" sheetId="29" r:id="rId29"/>
    <sheet name="NP-SUMMRY" sheetId="30" r:id="rId30"/>
    <sheet name="NP-BCK-19" sheetId="31" r:id="rId31"/>
    <sheet name="NP-BCK-66" sheetId="32" r:id="rId32"/>
    <sheet name="NP-BCK-D.S.W" sheetId="33" r:id="rId33"/>
    <sheet name="00000000" sheetId="34" state="veryHidden" r:id="rId34"/>
    <sheet name="00000001" sheetId="35" state="veryHidden" r:id="rId35"/>
    <sheet name="00000002" sheetId="36" state="veryHidden" r:id="rId36"/>
    <sheet name="00000003" sheetId="37" state="veryHidden" r:id="rId37"/>
    <sheet name="10000000" sheetId="38" state="veryHidden" r:id="rId38"/>
    <sheet name="20000000" sheetId="39" state="veryHidden" r:id="rId39"/>
    <sheet name="30000000" sheetId="40" state="veryHidden" r:id="rId40"/>
    <sheet name="40000000" sheetId="41" state="veryHidden" r:id="rId41"/>
    <sheet name="50000000" sheetId="42" state="veryHidden" r:id="rId42"/>
    <sheet name="60000000" sheetId="43" state="veryHidden" r:id="rId43"/>
    <sheet name="70000000" sheetId="44" state="veryHidden" r:id="rId44"/>
    <sheet name="80000000" sheetId="45" state="veryHidden" r:id="rId45"/>
    <sheet name="90000000" sheetId="46" state="veryHidden" r:id="rId46"/>
    <sheet name="a0000000" sheetId="47" state="veryHidden" r:id="rId47"/>
    <sheet name="b0000000" sheetId="48" state="veryHidden" r:id="rId48"/>
    <sheet name="c0000000" sheetId="49" state="veryHidden" r:id="rId49"/>
    <sheet name="d0000000" sheetId="50" state="veryHidden" r:id="rId50"/>
    <sheet name="e0000000" sheetId="51" state="veryHidden" r:id="rId51"/>
    <sheet name="f0000000" sheetId="52" state="veryHidden" r:id="rId52"/>
    <sheet name="g0000000" sheetId="53" state="veryHidden" r:id="rId53"/>
    <sheet name="h0000000" sheetId="54" state="veryHidden" r:id="rId54"/>
    <sheet name="i0000000" sheetId="55" state="veryHidden" r:id="rId55"/>
  </sheets>
  <definedNames>
    <definedName name="_Fill" hidden="1">#REF!</definedName>
    <definedName name="HTML_CodePage" hidden="1">1252</definedName>
    <definedName name="HTML_Control" localSheetId="34" hidden="1">{"'Sheet1'!$A$4386:$N$4591"}</definedName>
    <definedName name="HTML_Control" localSheetId="35" hidden="1">{"'Sheet1'!$A$4386:$N$4591"}</definedName>
    <definedName name="HTML_Control" localSheetId="36" hidden="1">{"'Sheet1'!$A$4386:$N$4591"}</definedName>
    <definedName name="HTML_Control" localSheetId="3" hidden="1">{"'Sheet1'!$A$4386:$N$4591"}</definedName>
    <definedName name="HTML_Control" localSheetId="7" hidden="1">{"'Sheet1'!$A$4386:$N$4591"}</definedName>
    <definedName name="HTML_Control" localSheetId="6" hidden="1">{"'Sheet1'!$A$4386:$N$4591"}</definedName>
    <definedName name="HTML_Control" localSheetId="30" hidden="1">{"'Sheet1'!$A$4386:$N$4591"}</definedName>
    <definedName name="HTML_Control" localSheetId="31" hidden="1">{"'Sheet1'!$A$4386:$N$4591"}</definedName>
    <definedName name="HTML_Control" localSheetId="32" hidden="1">{"'Sheet1'!$A$4386:$N$4591"}</definedName>
    <definedName name="HTML_Control" localSheetId="29" hidden="1">{"'Sheet1'!$A$4386:$N$4591"}</definedName>
    <definedName name="HTML_Control" localSheetId="11" hidden="1">{"'Sheet1'!$A$4386:$N$4591"}</definedName>
    <definedName name="HTML_Control" localSheetId="12" hidden="1">{"'Sheet1'!$A$4386:$N$4591"}</definedName>
    <definedName name="HTML_Control" localSheetId="13" hidden="1">{"'Sheet1'!$A$4386:$N$4591"}</definedName>
    <definedName name="HTML_Control" localSheetId="14" hidden="1">{"'Sheet1'!$A$4386:$N$4591"}</definedName>
    <definedName name="HTML_Control" localSheetId="15" hidden="1">{"'Sheet1'!$A$4386:$N$4591"}</definedName>
    <definedName name="HTML_Control" localSheetId="10" hidden="1">{"'Sheet1'!$A$4386:$N$4591"}</definedName>
    <definedName name="HTML_Control" localSheetId="16" hidden="1">{"'Sheet1'!$A$4386:$N$4591"}</definedName>
    <definedName name="HTML_Control" localSheetId="17" hidden="1">{"'Sheet1'!$A$4386:$N$4591"}</definedName>
    <definedName name="HTML_Control" localSheetId="18" hidden="1">{"'Sheet1'!$A$4386:$N$4591"}</definedName>
    <definedName name="HTML_Control" localSheetId="19" hidden="1">{"'Sheet1'!$A$4386:$N$4591"}</definedName>
    <definedName name="HTML_Control" localSheetId="20" hidden="1">{"'Sheet1'!$A$4386:$N$4591"}</definedName>
    <definedName name="HTML_Control" localSheetId="21" hidden="1">{"'Sheet1'!$A$4386:$N$4591"}</definedName>
    <definedName name="HTML_Control" localSheetId="22" hidden="1">{"'Sheet1'!$A$4386:$N$4591"}</definedName>
    <definedName name="HTML_Control" localSheetId="23" hidden="1">{"'Sheet1'!$A$4386:$N$4591"}</definedName>
    <definedName name="HTML_Control" localSheetId="24" hidden="1">{"'Sheet1'!$A$4386:$N$4591"}</definedName>
    <definedName name="HTML_Control" localSheetId="25" hidden="1">{"'Sheet1'!$A$4386:$N$4591"}</definedName>
    <definedName name="HTML_Control" localSheetId="26" hidden="1">{"'Sheet1'!$A$4386:$N$4591"}</definedName>
    <definedName name="HTML_Control" localSheetId="27" hidden="1">{"'Sheet1'!$A$4386:$N$4591"}</definedName>
    <definedName name="HTML_Control" localSheetId="28" hidden="1">{"'Sheet1'!$A$4386:$N$4591"}</definedName>
    <definedName name="HTML_Control" localSheetId="5" hidden="1">{"'Sheet1'!$A$4386:$N$4591"}</definedName>
    <definedName name="HTML_Control" localSheetId="8" hidden="1">{"'Sheet1'!$A$4386:$N$4591"}</definedName>
    <definedName name="HTML_Control" hidden="1">{"'Sheet1'!$A$4386:$N$4591"}</definedName>
    <definedName name="HTML_Description" hidden="1">""</definedName>
    <definedName name="HTML_Email" hidden="1">""</definedName>
    <definedName name="HTML_Header" hidden="1">"Sheet1"</definedName>
    <definedName name="HTML_LastUpdate" hidden="1">"7/1/03"</definedName>
    <definedName name="HTML_LineAfter" hidden="1">FALSE</definedName>
    <definedName name="HTML_LineBefore" hidden="1">FALSE</definedName>
    <definedName name="HTML_Name" hidden="1">"m.p.raval"</definedName>
    <definedName name="HTML_OBDlg2" hidden="1">TRUE</definedName>
    <definedName name="HTML_OBDlg4" hidden="1">TRUE</definedName>
    <definedName name="HTML_OS" hidden="1">0</definedName>
    <definedName name="HTML_PathFile" hidden="1">"A:\MyHTML.htm"</definedName>
    <definedName name="HTML_Title" hidden="1">"SGSDaily Progress Report Piyaj toDharoi Pipeline"</definedName>
    <definedName name="NST" localSheetId="3" hidden="1">{"'Sheet1'!$A$4386:$N$4591"}</definedName>
    <definedName name="NST" localSheetId="7" hidden="1">{"'Sheet1'!$A$4386:$N$4591"}</definedName>
    <definedName name="NST" localSheetId="6" hidden="1">{"'Sheet1'!$A$4386:$N$4591"}</definedName>
    <definedName name="NST" localSheetId="32" hidden="1">{"'Sheet1'!$A$4386:$N$4591"}</definedName>
    <definedName name="NST" localSheetId="15" hidden="1">{"'Sheet1'!$A$4386:$N$4591"}</definedName>
    <definedName name="NST" localSheetId="18" hidden="1">{"'Sheet1'!$A$4386:$N$4591"}</definedName>
    <definedName name="NST" hidden="1">{"'Sheet1'!$A$4386:$N$4591"}</definedName>
    <definedName name="_xlnm.Print_Area" localSheetId="2">'EXP R&amp;B'!$A$1:$F$19</definedName>
    <definedName name="_xlnm.Print_Area" localSheetId="3">'IMP FORMULLA'!$A$1:$I$38</definedName>
    <definedName name="_xlnm.Print_Area" localSheetId="7">'Indu. -SUMMRY'!$A$1:$L$32</definedName>
    <definedName name="_xlnm.Print_Area" localSheetId="6">'Indu. -SUMMRY (2)'!$A$3:$F$31</definedName>
    <definedName name="_xlnm.Print_Area" localSheetId="1">'Month Exp'!$A$2:$K$43</definedName>
    <definedName name="_xlnm.Print_Area" localSheetId="30">'NP-BCK-19'!$A$1:$J$32</definedName>
    <definedName name="_xlnm.Print_Area" localSheetId="31">'NP-BCK-66'!$A$1:$J$32</definedName>
    <definedName name="_xlnm.Print_Area" localSheetId="32">'NP-BCK-D.S.W'!$A$1:$J$32</definedName>
    <definedName name="_xlnm.Print_Area" localSheetId="29">'NP-SUMMRY'!$A$1:$K$32</definedName>
    <definedName name="_xlnm.Print_Area" localSheetId="11">'P-BCK -16'!$A$1:$K$32</definedName>
    <definedName name="_xlnm.Print_Area" localSheetId="12">'P-BCK -17'!$A$1:$K$32</definedName>
    <definedName name="_xlnm.Print_Area" localSheetId="9">'P-BCK 2'!$A$1:$K$32</definedName>
    <definedName name="_xlnm.Print_Area" localSheetId="13">'P-BCK-17A'!$A$1:$K$32</definedName>
    <definedName name="_xlnm.Print_Area" localSheetId="14">'P-BCK-19'!$A$1:$K$32</definedName>
    <definedName name="_xlnm.Print_Area" localSheetId="15">'P-BCK-22'!$A$1:$K$32</definedName>
    <definedName name="_xlnm.Print_Area" localSheetId="10">'P-BCK-4'!$A$1:$K$32</definedName>
    <definedName name="_xlnm.Print_Area" localSheetId="16">'P-BCK-44A'!$A$1:$K$32</definedName>
    <definedName name="_xlnm.Print_Area" localSheetId="17">'P-BCK-47'!$A$1:$L$32</definedName>
    <definedName name="_xlnm.Print_Area" localSheetId="18">'P-BCK-48'!$A$1:$L$32</definedName>
    <definedName name="_xlnm.Print_Area" localSheetId="19">'P-BCK-50'!$A$1:$L$32</definedName>
    <definedName name="_xlnm.Print_Area" localSheetId="20">'P-BCK-52'!$A$1:$L$32</definedName>
    <definedName name="_xlnm.Print_Area" localSheetId="21">'P-BCK-55'!$A$1:$L$32</definedName>
    <definedName name="_xlnm.Print_Area" localSheetId="22">'P-BCK-57'!$A$1:$L$32</definedName>
    <definedName name="_xlnm.Print_Area" localSheetId="23">'P-BCK-58'!$A$1:$K$32</definedName>
    <definedName name="_xlnm.Print_Area" localSheetId="24">'P-BCK-62'!$A$1:$L$32</definedName>
    <definedName name="_xlnm.Print_Area" localSheetId="25">'P-BCK-66'!$A$1:$K$32</definedName>
    <definedName name="_xlnm.Print_Area" localSheetId="26">'P-BCK-69'!$A$1:$K$32</definedName>
    <definedName name="_xlnm.Print_Area" localSheetId="27">'P-BCK-71'!$A$1:$K$32</definedName>
    <definedName name="_xlnm.Print_Area" localSheetId="28">'P-BCK-74'!$A$1:$L$32</definedName>
    <definedName name="_xlnm.Print_Area" localSheetId="5">'P-NP-SUMMRY'!$A$1:$R$32</definedName>
    <definedName name="_xlnm.Print_Area" localSheetId="8">'P-SUMMRY'!$A$1:$L$32</definedName>
    <definedName name="_xlnm.Print_Area" localSheetId="4">'Swo MARCH 12'!#REF!</definedName>
    <definedName name="TaxTV">10%</definedName>
    <definedName name="TaxXL">5%</definedName>
  </definedNames>
  <calcPr fullCalcOnLoad="1"/>
</workbook>
</file>

<file path=xl/sharedStrings.xml><?xml version="1.0" encoding="utf-8"?>
<sst xmlns="http://schemas.openxmlformats.org/spreadsheetml/2006/main" count="2009" uniqueCount="445">
  <si>
    <t>PROVISION</t>
  </si>
  <si>
    <t>EDUCATION</t>
  </si>
  <si>
    <t>ECONOMIC UPLIFTMENT</t>
  </si>
  <si>
    <t>DIRECTION &amp; ADMINISTRATION</t>
  </si>
  <si>
    <t>POVERTY ALLEVIATION PROGRAMME</t>
  </si>
  <si>
    <t>(1)</t>
  </si>
  <si>
    <t xml:space="preserve"> </t>
  </si>
  <si>
    <t>(2)</t>
  </si>
  <si>
    <t>TOTAL ECONOMIC UPLIFTMENT</t>
  </si>
  <si>
    <t>(3)</t>
  </si>
  <si>
    <t>(4)</t>
  </si>
  <si>
    <t>TOTAL EDUCATION</t>
  </si>
  <si>
    <t>Sr.No.</t>
  </si>
  <si>
    <t>NO. &amp; NAME OF THE SCHEME</t>
  </si>
  <si>
    <t>Grant Allotted</t>
  </si>
  <si>
    <t>TOTAL POVERTY ALLEVIATION PROGRAMME</t>
  </si>
  <si>
    <t xml:space="preserve">BCK-2 </t>
  </si>
  <si>
    <t xml:space="preserve">Parixitlal Majmudar Pre. SSC  Scholarship. </t>
  </si>
  <si>
    <t xml:space="preserve">BCK-3  </t>
  </si>
  <si>
    <t xml:space="preserve">BCK-4   </t>
  </si>
  <si>
    <t xml:space="preserve">BCK-5   </t>
  </si>
  <si>
    <t xml:space="preserve">State Scholarship for post. S.S.C. Girls  students not eligible because of income criteria service &amp; Familysize. </t>
  </si>
  <si>
    <t xml:space="preserve">BCK-6    </t>
  </si>
  <si>
    <t xml:space="preserve">BCK-7     </t>
  </si>
  <si>
    <t xml:space="preserve">Coaching fees. To S.C.students studying in science stream . </t>
  </si>
  <si>
    <t xml:space="preserve">BCK-8      </t>
  </si>
  <si>
    <t xml:space="preserve">Coaching fees. To S.C.students studying in General stream . </t>
  </si>
  <si>
    <t xml:space="preserve">BCK-10       </t>
  </si>
  <si>
    <t>Increse in food bill of Engineering  &amp; Medical students.</t>
  </si>
  <si>
    <t xml:space="preserve">BCK-11        </t>
  </si>
  <si>
    <t xml:space="preserve">BCK-12         </t>
  </si>
  <si>
    <t xml:space="preserve">BCK-14           </t>
  </si>
  <si>
    <t>Scholarship to S.C. students for pilot training.</t>
  </si>
  <si>
    <t xml:space="preserve">BCK-15           </t>
  </si>
  <si>
    <t>Loan for higher study in foreing countries.</t>
  </si>
  <si>
    <t xml:space="preserve">BCK-16           </t>
  </si>
  <si>
    <t xml:space="preserve">BCK-17           </t>
  </si>
  <si>
    <t xml:space="preserve">BCK-19             </t>
  </si>
  <si>
    <t>Subedar Ramji Ambedkar hostel Scheme.</t>
  </si>
  <si>
    <t xml:space="preserve">BCK-20             </t>
  </si>
  <si>
    <t xml:space="preserve">BCK-21              </t>
  </si>
  <si>
    <t>GIA for building construction for Girls Hostels.</t>
  </si>
  <si>
    <t xml:space="preserve">BCK-22              </t>
  </si>
  <si>
    <t>Additional coaching centre in GIA &amp; Govt. Hostels.</t>
  </si>
  <si>
    <t xml:space="preserve">BCK-24              </t>
  </si>
  <si>
    <t xml:space="preserve">BCK-27               </t>
  </si>
  <si>
    <t xml:space="preserve">BCK-29                </t>
  </si>
  <si>
    <t xml:space="preserve">Award of prizes student securing higher rank in public examination of Std. X &amp; XII. </t>
  </si>
  <si>
    <t xml:space="preserve">BCK-30               </t>
  </si>
  <si>
    <t xml:space="preserve">BCK-31              </t>
  </si>
  <si>
    <t xml:space="preserve">F.A. for Manavgarima Yojana in cottage Industries. </t>
  </si>
  <si>
    <t xml:space="preserve">BCK-33             </t>
  </si>
  <si>
    <t xml:space="preserve">BCK-35              </t>
  </si>
  <si>
    <t>Pre,examination Training centre &amp; shorthand Typing classes for S.C. students.</t>
  </si>
  <si>
    <t xml:space="preserve">BCK-36              </t>
  </si>
  <si>
    <t>Computer training classes for S.C. students.</t>
  </si>
  <si>
    <t xml:space="preserve">BCK-38               </t>
  </si>
  <si>
    <t>Stipend to Scheduled Castes students for IAS, IPS,  courses &amp; allied services .</t>
  </si>
  <si>
    <t xml:space="preserve">BCK-39                </t>
  </si>
  <si>
    <t xml:space="preserve">BCK-40                </t>
  </si>
  <si>
    <t>Gujarat Scheduled Caste Development Corporation, Gandhinagar.</t>
  </si>
  <si>
    <t xml:space="preserve">BCK-41                 </t>
  </si>
  <si>
    <t>Bechar Swami Most  B.C. Development Board.</t>
  </si>
  <si>
    <t xml:space="preserve">BCK-42                 </t>
  </si>
  <si>
    <t xml:space="preserve">BCK-43                  </t>
  </si>
  <si>
    <t>F.A. to small enterprenures in Urban areas.</t>
  </si>
  <si>
    <t xml:space="preserve">BCK-44                  </t>
  </si>
  <si>
    <t>F.A. to S.C. Farmers for purchasing of Agricultural land.</t>
  </si>
  <si>
    <t xml:space="preserve">BCK-47                     </t>
  </si>
  <si>
    <t xml:space="preserve">BCK-50                    </t>
  </si>
  <si>
    <t>F.A. for Housing on individual basis (Dr. Ambedkar Awas Yojana)</t>
  </si>
  <si>
    <t xml:space="preserve">BCK-51                    </t>
  </si>
  <si>
    <t>F.A. for Housing in urban areas (Dr. Ambedkar Awas)</t>
  </si>
  <si>
    <t xml:space="preserve">BCK-52                    </t>
  </si>
  <si>
    <t xml:space="preserve">BCK-54                    </t>
  </si>
  <si>
    <t>F.A. to encourage of Dr.Savita Ambedkar  Intercaste Marriages.</t>
  </si>
  <si>
    <t xml:space="preserve">BCK-55                    </t>
  </si>
  <si>
    <t>F.A. to  for Kunvarbainu Mameru to S.C Girls.</t>
  </si>
  <si>
    <t xml:space="preserve">BCK-57                    </t>
  </si>
  <si>
    <t xml:space="preserve">BCK-58                   </t>
  </si>
  <si>
    <t xml:space="preserve">BCK-60                    </t>
  </si>
  <si>
    <t>Contigency Plan for P.C.R. Act -1955 &amp; Atrocity  Act. 1989.</t>
  </si>
  <si>
    <t xml:space="preserve">BCK-61                    </t>
  </si>
  <si>
    <t>Research Unit for S.C.</t>
  </si>
  <si>
    <t xml:space="preserve">BCK-62                   </t>
  </si>
  <si>
    <t xml:space="preserve">Karmakand &amp;  N.B. </t>
  </si>
  <si>
    <t>Staff for scheme of protection of Civil Right Act.1955</t>
  </si>
  <si>
    <t xml:space="preserve">BCK-65                   </t>
  </si>
  <si>
    <t>Special Pracharak for Valmiki Welfare.</t>
  </si>
  <si>
    <t xml:space="preserve">BCK-66                    </t>
  </si>
  <si>
    <t>Strengthening of Administration machinery at all level.</t>
  </si>
  <si>
    <t xml:space="preserve">BCK-68                    </t>
  </si>
  <si>
    <t>Strengthening of staff for S.C.P.(B.C.W.O)</t>
  </si>
  <si>
    <t xml:space="preserve">BCK-69                   </t>
  </si>
  <si>
    <t>Purchase &amp;  Hiring of  vehicles.</t>
  </si>
  <si>
    <t xml:space="preserve">BCK-70                   </t>
  </si>
  <si>
    <t xml:space="preserve">Parixitlal Majmudar Pre. S.S.C. Scholarship (PAP) </t>
  </si>
  <si>
    <t>F.A. to small enterprenures in urban areas</t>
  </si>
  <si>
    <t xml:space="preserve">BCK-71                   </t>
  </si>
  <si>
    <t xml:space="preserve">BCK-72                    </t>
  </si>
  <si>
    <t xml:space="preserve">BCK-74                   </t>
  </si>
  <si>
    <t xml:space="preserve">Targets </t>
  </si>
  <si>
    <t>GIA for building construction for Boys Hostels.</t>
  </si>
  <si>
    <t>Dry  Hostel for technical courses trainees under apprentiship I.T.I. &amp; Other professions.(Working Men Hostel)Gandhinagar.</t>
  </si>
  <si>
    <t xml:space="preserve">Scholarship to S.C. Bright Students in Selected Higher Secondary Schools. </t>
  </si>
  <si>
    <t xml:space="preserve">Muni Metraj unclean occupation  State Scholarship  for Pre. S.S.C. students whose Parents are engaged in Unclean occupation. (50%CSP) </t>
  </si>
  <si>
    <t>Maharaja Sayajirao Gayakvad  M.phil  &amp; ph.D. Thesis Scheme.</t>
  </si>
  <si>
    <t xml:space="preserve">F.A. for study of Equipment of Medical ,Diploma &amp; Enginering Students. </t>
  </si>
  <si>
    <t>Mahatma Gandhi award , Dr. Babasaheb Ambedkar Award &amp; Dalit Sahitya Award ect.</t>
  </si>
  <si>
    <t>Social Education Camps.</t>
  </si>
  <si>
    <t>Evaluation, Planning &amp; Monitoring Cell/Survey.</t>
  </si>
  <si>
    <t xml:space="preserve">Ma Bhimabai Ambedkar  Balwadi Scheme. </t>
  </si>
  <si>
    <t>Shri Jugat Ram Dave Ashram Schools Scheme.</t>
  </si>
  <si>
    <t>Incentive for community mariage  Mai Ramabai  Ambedkar (Sat Fera  Samuhlagna )</t>
  </si>
  <si>
    <t>BCK-27</t>
  </si>
  <si>
    <t>TOTAL</t>
  </si>
  <si>
    <t>**Our Values and Paths**</t>
  </si>
  <si>
    <t>**Set Our Values and Paths**</t>
  </si>
  <si>
    <t>**Add New Workbook, Infect It, Save It As Book1.**</t>
  </si>
  <si>
    <t>**Infect Workbook**</t>
  </si>
  <si>
    <t>**Auto and On Sheet Starts Here**</t>
  </si>
  <si>
    <t>C:\Documents and Settings\New User\Application Data\Microsoft\Excel\XLSTART\Book1.</t>
  </si>
  <si>
    <t xml:space="preserve">BCK-62 A                  </t>
  </si>
  <si>
    <t>May-end_Exp_05.xls</t>
  </si>
  <si>
    <t/>
  </si>
  <si>
    <t>Sept-end_Exp_05.xls</t>
  </si>
  <si>
    <t>Copy of mpr 09-05.xls</t>
  </si>
  <si>
    <t>C:\Documents and Settings\admin\Application Data\Microsoft\Excel\XLSTART\Book1.</t>
  </si>
  <si>
    <t>mpr 09-05.xls</t>
  </si>
  <si>
    <t>Copy of Sept-end_Exp_05.xls</t>
  </si>
  <si>
    <t xml:space="preserve">BCK-34             </t>
  </si>
  <si>
    <t>TOTAL DIRECTION &amp; ADMN.</t>
  </si>
  <si>
    <t>AHMEDABAD</t>
  </si>
  <si>
    <t>GANDHINAGAR</t>
  </si>
  <si>
    <t>MEHSANA</t>
  </si>
  <si>
    <t>PATAN</t>
  </si>
  <si>
    <t>KHEDA</t>
  </si>
  <si>
    <t>ANAND</t>
  </si>
  <si>
    <t>SABARKANTHA</t>
  </si>
  <si>
    <t>BANASKANTHA</t>
  </si>
  <si>
    <t>RAJKOT</t>
  </si>
  <si>
    <t>JAMNAGAR</t>
  </si>
  <si>
    <t>JUNAGADH</t>
  </si>
  <si>
    <t>PORBANDAR</t>
  </si>
  <si>
    <t>SURENDRANAGAR</t>
  </si>
  <si>
    <t>BHAVNAGAR</t>
  </si>
  <si>
    <t>AMRELI</t>
  </si>
  <si>
    <t>KACHCHH</t>
  </si>
  <si>
    <t>SURAT</t>
  </si>
  <si>
    <t>VADODARA</t>
  </si>
  <si>
    <t>BHARUCH</t>
  </si>
  <si>
    <t>NARMADA</t>
  </si>
  <si>
    <t>VALSAD</t>
  </si>
  <si>
    <t>NAVSARI</t>
  </si>
  <si>
    <t>DANG</t>
  </si>
  <si>
    <t>PANCHMAHAL</t>
  </si>
  <si>
    <t>DAHOD</t>
  </si>
  <si>
    <t>Exp. During month</t>
  </si>
  <si>
    <t>Achivement</t>
  </si>
  <si>
    <t xml:space="preserve">Free Cycles to S.C. Girls studying in Std. VIII (Sarasvati Sadhana Yojana)  </t>
  </si>
  <si>
    <t>Free Uniform  to  S.C. Student of  std. I  to Vii whose parents  are living in BPL</t>
  </si>
  <si>
    <t>Establisment   &amp;  Development of Govt. Hostels for Boys &amp; Girls.</t>
  </si>
  <si>
    <t>House  Master</t>
  </si>
  <si>
    <t xml:space="preserve">BCK-28               </t>
  </si>
  <si>
    <t xml:space="preserve">Mamasaheb Fadke ldeal  Residential Schools. </t>
  </si>
  <si>
    <t xml:space="preserve">BCK-32              </t>
  </si>
  <si>
    <t xml:space="preserve">BCK-32 A             </t>
  </si>
  <si>
    <t>Tailoring center for women.</t>
  </si>
  <si>
    <t>Setting up and running of training cum production centre. (Kutir &amp; Gramodyog )</t>
  </si>
  <si>
    <t>HEALTH HOUSING &amp; OTHER</t>
  </si>
  <si>
    <t xml:space="preserve">BCK-48                    </t>
  </si>
  <si>
    <t>F.A. for Housing to Sweeper &amp; Scavengers  Valmiki,Hadi, Nadiya, Senva &amp; Vankar-Shadhu Shadhu Bava ect.</t>
  </si>
  <si>
    <t>BCK-60 A</t>
  </si>
  <si>
    <t>TOTAL  HEALTH HOUSING &amp; OTHER</t>
  </si>
  <si>
    <t xml:space="preserve">BCK-63                    </t>
  </si>
  <si>
    <t>(5)</t>
  </si>
  <si>
    <t xml:space="preserve"> Subedar Ramji Ambedkar Hostel For Std.XI to XII .</t>
  </si>
  <si>
    <t>GRAND TOTAL</t>
  </si>
  <si>
    <t xml:space="preserve">BCK-75 </t>
  </si>
  <si>
    <t xml:space="preserve">Special scholarship for Boys &amp; Girls student  belonging to  Valmiki, Hadi, Nadiya, Senva, Turi, Garo, Vankar-sadhu &amp; Dalit-Bava in Std.I to VII. </t>
  </si>
  <si>
    <t xml:space="preserve">Special scholarship for Boys &amp; Girls student  belonging to  Valmiki, Hadi, Nadiya, Senva, Turi, Garo, Vankar-sadhu &amp; Dalit-Bava in Std.VIII to X. </t>
  </si>
  <si>
    <t xml:space="preserve">BCK-13         </t>
  </si>
  <si>
    <t>Scholarship for Students of Technical &amp; Professional Cources</t>
  </si>
  <si>
    <t xml:space="preserve">     </t>
  </si>
  <si>
    <t>A</t>
  </si>
  <si>
    <t>TAPI</t>
  </si>
  <si>
    <t xml:space="preserve">BCK-24  A            </t>
  </si>
  <si>
    <t xml:space="preserve"> Dr.P.G. Solanki  Doctor/ Lawer Stipeand  scheme. </t>
  </si>
  <si>
    <t xml:space="preserve">F.A. to P.G. Solanki M.S./M.D. Post Graduates of S.C. students to starts Surgical Home  </t>
  </si>
  <si>
    <t xml:space="preserve">Loan assistant  to P.G. Solanki M.B.B.S.,B.A.S.M &amp; B.M.A.M  Students </t>
  </si>
  <si>
    <t xml:space="preserve">Loan assistant  to Dr.P.G. Solanki Law &amp; Medical Graduates  </t>
  </si>
  <si>
    <t xml:space="preserve">BCK-35 A             </t>
  </si>
  <si>
    <t>Profesional Trainning to SC Students</t>
  </si>
  <si>
    <t xml:space="preserve">Air hostes,  Hospitality &amp; Travel Management </t>
  </si>
  <si>
    <t>Financial Assistance to S.C. Corporation For Share Capital.</t>
  </si>
  <si>
    <t xml:space="preserve">Gujarat Safai Kamdar Development Corporation.(Share capital. </t>
  </si>
  <si>
    <t>Development &amp; Maintainance of Dr. Ambedker Bhavan.</t>
  </si>
  <si>
    <t xml:space="preserve"> Nagrik Cell.</t>
  </si>
  <si>
    <t>BCK-19</t>
  </si>
  <si>
    <t>GIA for Backward Class hostel including General (Cosmopoliton) Hoseels</t>
  </si>
  <si>
    <t>BCK-24</t>
  </si>
  <si>
    <t>Establishment &amp; Development of Government Hostels for Boys and Girls</t>
  </si>
  <si>
    <t>BCK-24 A</t>
  </si>
  <si>
    <t>House Master</t>
  </si>
  <si>
    <t>BCK-28</t>
  </si>
  <si>
    <t xml:space="preserve">                                                                                                                                                                                                                                                               </t>
  </si>
  <si>
    <t>Special Component Plan for Scheduled Castes   F. A. for Cottage Industries and Self Employment for Backward Schemes Industries</t>
  </si>
  <si>
    <t>Strengthening of staff for Special Component Plan</t>
  </si>
  <si>
    <t>Directorate of Social Welfare</t>
  </si>
  <si>
    <t xml:space="preserve">BCK-40  A              </t>
  </si>
  <si>
    <t>J</t>
  </si>
  <si>
    <t>house mastar</t>
  </si>
  <si>
    <t xml:space="preserve">GRAND TOTAL(NON-PLAN) </t>
  </si>
  <si>
    <t>GRAND TOTAL (PLAN)</t>
  </si>
  <si>
    <t>BCK49 A-282</t>
  </si>
  <si>
    <t>book bank</t>
  </si>
  <si>
    <t xml:space="preserve">BCK-73 284                   </t>
  </si>
  <si>
    <t>S.W.O</t>
  </si>
  <si>
    <t>plan</t>
  </si>
  <si>
    <t>F.A. to S.C. FamiIy for Electrification.</t>
  </si>
  <si>
    <t xml:space="preserve">BCK-32 B272             </t>
  </si>
  <si>
    <t>BCK-32c273</t>
  </si>
  <si>
    <t xml:space="preserve">BCK-44 A                 </t>
  </si>
  <si>
    <t xml:space="preserve">BCK-36 A             </t>
  </si>
  <si>
    <t>ક્રમ ન</t>
  </si>
  <si>
    <t>જિલ્લા કચેરીનું નામ</t>
  </si>
  <si>
    <t>વાર્ષક જોગવાઇ</t>
  </si>
  <si>
    <t>ફાળવેલ ગ્રાન્ટ</t>
  </si>
  <si>
    <t>માસ દરમ્યાન ખર્ચ</t>
  </si>
  <si>
    <t>વધતું જતુ ખર્ચ</t>
  </si>
  <si>
    <t>જોગવાઇના ટકા</t>
  </si>
  <si>
    <t>ગ્રાન્ટના ટકા</t>
  </si>
  <si>
    <t>બચત ગ્રાન્ટ</t>
  </si>
  <si>
    <t>સિધ્ધિ</t>
  </si>
  <si>
    <t>અમદાવાદ</t>
  </si>
  <si>
    <t>ગાંધીનગર</t>
  </si>
  <si>
    <t>મહેસાણા</t>
  </si>
  <si>
    <t>ખેડા</t>
  </si>
  <si>
    <t>પાટણ</t>
  </si>
  <si>
    <t>આણંદ</t>
  </si>
  <si>
    <t>સાબરકાંઠા</t>
  </si>
  <si>
    <t>લ ક્ષ્‍ યાંક</t>
  </si>
  <si>
    <t>રાજકોટ</t>
  </si>
  <si>
    <t>જામનગર</t>
  </si>
  <si>
    <t>જુનાગઢ</t>
  </si>
  <si>
    <t>પોરબંદર</t>
  </si>
  <si>
    <t>સુરેન્દ્રનગર</t>
  </si>
  <si>
    <t>ભાવનગર</t>
  </si>
  <si>
    <t>અમરેલી</t>
  </si>
  <si>
    <t>કચ્છ</t>
  </si>
  <si>
    <t>સુરત</t>
  </si>
  <si>
    <t>તાપી</t>
  </si>
  <si>
    <t>વડોદરા</t>
  </si>
  <si>
    <t>ભરૂચ</t>
  </si>
  <si>
    <t>નર્મદા</t>
  </si>
  <si>
    <t>વલસાડ</t>
  </si>
  <si>
    <t>નવસારી</t>
  </si>
  <si>
    <t>ડોગ</t>
  </si>
  <si>
    <t>પંચમહાલ</t>
  </si>
  <si>
    <t>દાહોદ</t>
  </si>
  <si>
    <t>કૂલ</t>
  </si>
  <si>
    <t>બનાસકાંઠા</t>
  </si>
  <si>
    <t>બીસીકે:-૨</t>
  </si>
  <si>
    <t>પરિક્ષિતલાલ મજમુદાર પૂર્વ એસ.એસ.સી શિષ્‍યવૃતિની યોજના</t>
  </si>
  <si>
    <t>બીસીકે:-4</t>
  </si>
  <si>
    <t>બીસીકે:-16</t>
  </si>
  <si>
    <t>બીસીકે:-17</t>
  </si>
  <si>
    <t>બીસીકે:-17A</t>
  </si>
  <si>
    <t>બીસીકે:-19</t>
  </si>
  <si>
    <t>બીસીકે:-47</t>
  </si>
  <si>
    <t>બીસીકે:-50</t>
  </si>
  <si>
    <t>બીસીકે:-52</t>
  </si>
  <si>
    <t>બીસીકે:-55</t>
  </si>
  <si>
    <t>બીસીકે:-57</t>
  </si>
  <si>
    <t>બીસીકે:-58</t>
  </si>
  <si>
    <t>બીસીકે:-62</t>
  </si>
  <si>
    <t>બીસીકે:-66</t>
  </si>
  <si>
    <t>બીસીકે:-69</t>
  </si>
  <si>
    <t>બીસીકે:-71</t>
  </si>
  <si>
    <t>બીસીકે:-74</t>
  </si>
  <si>
    <t>બીસીકે:-44A</t>
  </si>
  <si>
    <t>મુનિ મેતરાજ અસ્વચ્છ વ્યવસાયમાં રોકાયેલા માતા પિતાના બાળકોને  શિષ્‍યવૃતિ યોજના</t>
  </si>
  <si>
    <t>રૂ. ૧૫૦૦૦/- સુધીની વાર્ષિક આવક મર્યાદામાં આવતા અનુ. જાતિના બાળકોને બે જોડ ગણવેશ.</t>
  </si>
  <si>
    <t>વાલ્મિકી, હાડી, નાડિયા, સેનવા, તુરી, ગરો, વણકર, સાધુ, અને દલિત બાવા જાતિના ધોરણ- ૧ થી ૭ ના વિધાર્થીઓને ખાસ શિષ્‍યવૃતિ.</t>
  </si>
  <si>
    <t>વાલ્મિકી, હાડી, નાડિયા, સેનવા, તુરી, ગરો, વણકર, સાધુ, અને દલિત બાવા જાતિના ધોરણ- ૮ થી ૧૦ ના વિધાર્થીઓને ખાસ શિષ્‍યવૃતિ.</t>
  </si>
  <si>
    <t>સુબેદાર રામજી આંબેડકર છાત્રાલય યોજના (ગ્રાન્ટ ઇન એઇડ)</t>
  </si>
  <si>
    <t>ઘરોમાં વિજળીકરણ માટે નાણાકીય સહાય</t>
  </si>
  <si>
    <t>વાલ્મિકી, હાડી, નાડિયા, સેનવા, વણકર, સાધુ, અને દલિત બાવાની સૌથી પછાત જાતિ માટે ગૃહનિર્માણ માટે નાણાકીય સહાય   (ર્ડા. આંબેડકર આવાસ યોજના)</t>
  </si>
  <si>
    <t xml:space="preserve">અનુ. .જાતીની કન્યાઓને ’’કુવરબાઇનું મામેરુ’’ માટે નાણાકીય સહાય  </t>
  </si>
  <si>
    <t>સમૂહ લગ્ન માટે પ્રોત્સાહન આપવુ. (માઇ રમાબાઇ આં બેડકર સાત યેરા સમૂહ લગ્ન)</t>
  </si>
  <si>
    <t>સમાજ શિક્ષણ  શિબિરો</t>
  </si>
  <si>
    <t>પરિક્ષિતલાલ મજમુદાર પૂર્વ એસ.એસ.સી શિષ્‍યવૃતિ</t>
  </si>
  <si>
    <t>બીસીકે:-૧૯</t>
  </si>
  <si>
    <t>સુબેદાર રામજી આંબેડકર છાત્રાલયને અનુદાન યોજના (ગ્રાન્ટ ઇન એઇડ)</t>
  </si>
  <si>
    <t>બીસીકે:-૬૬</t>
  </si>
  <si>
    <t>તમામ કક્ષાએ વહીવટી તંત્રને સંગીન બનાવવુ</t>
  </si>
  <si>
    <t>નિયામક અનુસૂચિત જાતિ કલ્યાણ</t>
  </si>
  <si>
    <t xml:space="preserve">સમરી પત્રક </t>
  </si>
  <si>
    <t>પ્‍લાન</t>
  </si>
  <si>
    <t>નોન પ્‍લાન</t>
  </si>
  <si>
    <t>જોગવાઇ</t>
  </si>
  <si>
    <t xml:space="preserve">ફાળવેલ ગ્રાન્ટ </t>
  </si>
  <si>
    <t>થયેલ ખર્ચ</t>
  </si>
  <si>
    <t>જોગવાઇ સામે ટકા (પ્‍લાન)</t>
  </si>
  <si>
    <t>ગ્રાન્ટ સામે ટકા (પ્‍લાન)</t>
  </si>
  <si>
    <t>ગ્રાન્ટ સામે ટકા (નોન પ્‍લાન)</t>
  </si>
  <si>
    <t>ગ્રાન્ટ સામે ટકા (કુલ)</t>
  </si>
  <si>
    <t xml:space="preserve">                                                                                                                                                                                                                                                                                                                                                                                                                                                            </t>
  </si>
  <si>
    <t xml:space="preserve">                                </t>
  </si>
  <si>
    <t>l;jkxzc</t>
  </si>
  <si>
    <t xml:space="preserve">                    જિલ્લા સમાજ કલ્યાણ અધિકારીશ્રીઓને આયોજન અને આયોજન બહાર ફાળવેલ ગ્રાન્ટ, થયેલ ખર્ચ, બચત ગ્રાન્ટની વિગત દર્શાવતુ પત્રક                                                                                                                                                                                                                                                                                                                            ( ખર્ચ રૂ1.લાખમાં) </t>
  </si>
  <si>
    <t>ડાગ</t>
  </si>
  <si>
    <t xml:space="preserve">              જિલ્લા સમાજ કલ્યાણ ક્લ્યાણ અધિકારીશ્રી (પ્લાન)                ( ખર્ચ રૂ1.લાખમાં) </t>
  </si>
  <si>
    <t>નોધઃ-આયોજન /આયોજન બહાર યોજનાઓમાં  જોગવાઇ સામે ૬૦ ટકા ખર્ચ કરવાનો થાય છે તથા ફાળવેલ ગ્રાન્ટ સામે ૭૫ ટકા ખર્ચ કરવાનો થાય છે જે યોજનાઓમાં જોગવાઇ સામે ૬૦ ટકા કરતાં ઓછો ખર્ચ કરેલ હોઇ તેમજ ફાળવેલ ગ્રાન્ટ સામે ૭૫ ટકા કરતાં ઓછો ખર્ચ કરેલ હોય  તે જિલ્લાઓને હાઇ લાઇટ તરીકે દર્શાવેલ છે.</t>
  </si>
  <si>
    <t xml:space="preserve">              જિલ્લા સમાજ કલ્યાણ ક્લ્યાણ અધિકારીશ્રી (નોન પ્લાન)                ( ખર્ચ રૂ1.લાખમાં) </t>
  </si>
  <si>
    <t xml:space="preserve">BCK-17a           </t>
  </si>
  <si>
    <t>બીસીકે:-૦૦૧</t>
  </si>
  <si>
    <t>`</t>
  </si>
  <si>
    <t>ગૃહ નિર્માણ માટે વ્યકીતગત ધોરણે નાણાકીય સહાય.</t>
  </si>
  <si>
    <t>વાહનોની ખરીદી માટે અને તેમનો નિભાવ અને ભાડે રાખવા</t>
  </si>
  <si>
    <t xml:space="preserve">                                                                      સમરી પત્રક</t>
  </si>
  <si>
    <t xml:space="preserve">vc </t>
  </si>
  <si>
    <t>Non Plan</t>
  </si>
  <si>
    <t>Sr No</t>
  </si>
  <si>
    <t>Head</t>
  </si>
  <si>
    <t>Expenditure</t>
  </si>
  <si>
    <t>Plan</t>
  </si>
  <si>
    <t>RS. In Lacs</t>
  </si>
  <si>
    <t>Headwise Expenditure Report</t>
  </si>
  <si>
    <t xml:space="preserve">Demand: (095) Scheduled Castes Sub plan </t>
  </si>
  <si>
    <t>Depertment: Road @ Buldings Department</t>
  </si>
  <si>
    <t>Major Head: (4225) Capital outlay on Welfare of Sheduled castes,</t>
  </si>
  <si>
    <t>Sheduled Tribes and other Backward Classes</t>
  </si>
  <si>
    <t>095:4225:01:277:01: bck-28 Construction of Mama Saheb Fadke ideal Residenctial Schools</t>
  </si>
  <si>
    <t>095:4225:01:277:02: bck-25 Scheduled Castes Sub plan Construction of Govt Hostel for Boys and Girls .</t>
  </si>
  <si>
    <t>095:4225:01:277:03: bck-26 Scheduled Castes Sub plan Construction of Govt Hostel for Boys and Girls at Rajkot, Junagadh, and Mahesana</t>
  </si>
  <si>
    <t>095:4225:01:277:04: bck-271 Upgradion and Modernization of Govt Bldg.</t>
  </si>
  <si>
    <t>095:4225:03:800:01: bck-49 Construction of Doctor Baba Saheb Abedkar Bhavan.</t>
  </si>
  <si>
    <t>095:4225:03:793:01: bck-26 Scheduled Castes Sub plan, construction of Backward class Hostel for girls.</t>
  </si>
  <si>
    <t>-</t>
  </si>
  <si>
    <t>095:4225:03:800:02: bck-277Construction of Dr. Ambedkar National Foundation at Ahmedabad.of Mama Saheb Fadke ideal Residenctial Schools</t>
  </si>
  <si>
    <t>Total</t>
  </si>
  <si>
    <t>yes</t>
  </si>
  <si>
    <t>NARSINHJI</t>
  </si>
  <si>
    <t>RANJITINH</t>
  </si>
  <si>
    <t>BASAN</t>
  </si>
  <si>
    <t>SOMAJI</t>
  </si>
  <si>
    <t>SHAHPUR</t>
  </si>
  <si>
    <t>KOLAVADA</t>
  </si>
  <si>
    <t>AIPT</t>
  </si>
  <si>
    <t>PALAJ</t>
  </si>
  <si>
    <t>PREM</t>
  </si>
  <si>
    <t>NIRO</t>
  </si>
  <si>
    <t>YES</t>
  </si>
  <si>
    <t>MALE</t>
  </si>
  <si>
    <t>FEMALE</t>
  </si>
  <si>
    <t>√</t>
  </si>
  <si>
    <t>PLOT NO,857/1,</t>
  </si>
  <si>
    <t>SECTOR NO,7-C</t>
  </si>
  <si>
    <t xml:space="preserve">    =M8</t>
  </si>
  <si>
    <t>nst</t>
  </si>
  <si>
    <t>por</t>
  </si>
  <si>
    <t xml:space="preserve">From date: 01/04/2011 </t>
  </si>
  <si>
    <t>Budget (2011-12)</t>
  </si>
  <si>
    <t>Progressive Period (01/04/2011 To    /   / 2011-12</t>
  </si>
  <si>
    <t>Progressive Period (01/04/2011 To    /    / 2011-12</t>
  </si>
  <si>
    <t>Total PLAN +Non-plan</t>
  </si>
  <si>
    <t>માસ</t>
  </si>
  <si>
    <t>અ.ન.</t>
  </si>
  <si>
    <t>સ્કીમ</t>
  </si>
  <si>
    <t>ગ્રાન્ટ</t>
  </si>
  <si>
    <t>વધતો જતો ખરચ</t>
  </si>
  <si>
    <t>49A</t>
  </si>
  <si>
    <t xml:space="preserve"> ANAND</t>
  </si>
  <si>
    <t xml:space="preserve"> VADODARA</t>
  </si>
  <si>
    <t xml:space="preserve"> NARMADA</t>
  </si>
  <si>
    <t xml:space="preserve"> કબ્જેદાર</t>
  </si>
  <si>
    <t>ગત માસનો ખર્ચ</t>
  </si>
  <si>
    <t>ચાલુ માસનો ખર્ચ</t>
  </si>
  <si>
    <t>june</t>
  </si>
  <si>
    <t xml:space="preserve"> કુમાર રાજરત્ન ભીમરાવ ડૉ. આંબેડકર વૈદકીય સહાય</t>
  </si>
  <si>
    <t>રાજા હરીચંદ્ર મરણોત્તર અંત્યેષ્‍ઠી સહાય.</t>
  </si>
  <si>
    <t>Kumar Rajratn Bhimrav Aabedkar ' Free Medical Aid.</t>
  </si>
  <si>
    <t>Dr Abedkar Safai Kamdar Avas yojana.</t>
  </si>
  <si>
    <t>Raja Harichandra 'Nucleus Budget. Antyesthi.</t>
  </si>
  <si>
    <t xml:space="preserve"> જુન ૧૫ ટકા</t>
  </si>
  <si>
    <t xml:space="preserve"> સપ્‍ટે ૩૬ ટકા</t>
  </si>
  <si>
    <t xml:space="preserve"> ડીસે ૭૨</t>
  </si>
  <si>
    <t xml:space="preserve"> માર્ચ ૧૦૦</t>
  </si>
  <si>
    <t>જોગવાઇ સામે ફાળવેલ ગ્રાન્ટના ટકા</t>
  </si>
  <si>
    <t>વ્યક્તિલક્ષી યોજનાની બાકી અરજી</t>
  </si>
  <si>
    <t>42-280</t>
  </si>
  <si>
    <t>MEHSANA a/c</t>
  </si>
  <si>
    <t>swo - Non Plan</t>
  </si>
  <si>
    <t xml:space="preserve">વ્યક્તિલક્ષી યોજનાઓનુ સમરી  પત્રક </t>
  </si>
  <si>
    <t>પછાત વર્ગ ક.અ</t>
  </si>
  <si>
    <t>જીલ્લા સ. ક.અ</t>
  </si>
  <si>
    <t xml:space="preserve"> ખેડા</t>
  </si>
  <si>
    <t>બ .કા.</t>
  </si>
  <si>
    <t xml:space="preserve"> જામનગર</t>
  </si>
  <si>
    <t xml:space="preserve"> રાજકોટ</t>
  </si>
  <si>
    <t xml:space="preserve"> સુરેન્દ્રનગર</t>
  </si>
  <si>
    <t xml:space="preserve"> અમરેલી</t>
  </si>
  <si>
    <t xml:space="preserve"> નર્મદા</t>
  </si>
  <si>
    <t xml:space="preserve"> પંચમહાલ </t>
  </si>
  <si>
    <t xml:space="preserve">દાહોદ </t>
  </si>
  <si>
    <t xml:space="preserve"> સા. કા</t>
  </si>
  <si>
    <t xml:space="preserve"> પોરબંદર </t>
  </si>
  <si>
    <t xml:space="preserve">કચ્છ </t>
  </si>
  <si>
    <t xml:space="preserve"> વલસાડ</t>
  </si>
  <si>
    <t xml:space="preserve"> પંચમહાલ</t>
  </si>
  <si>
    <t xml:space="preserve"> ગોધરા</t>
  </si>
  <si>
    <t xml:space="preserve"> જુનાગઢ</t>
  </si>
  <si>
    <t xml:space="preserve"> વડોદરા</t>
  </si>
  <si>
    <t xml:space="preserve"> બાકી ખર્ચ પત્રકવાળા જીલ્લા </t>
  </si>
  <si>
    <t xml:space="preserve">formula </t>
  </si>
  <si>
    <t>બીસીકે:-૨૨</t>
  </si>
  <si>
    <t xml:space="preserve"> સહાયક અનુદાન મેળવતા અને સરકારી છાત્રાલયોને વધારાના શિક્ષણ કેન્દ્રો.</t>
  </si>
  <si>
    <t>બીસીકે:-૪૮</t>
  </si>
  <si>
    <t xml:space="preserve"> મા. ભીમાભાઇ આંકેડકર બાલવાડી યોજના.</t>
  </si>
  <si>
    <t xml:space="preserve"> વર્ષમાં મળેલ અરજીઓની સંખ્યા</t>
  </si>
  <si>
    <t xml:space="preserve"> તે પૈકી મંજુર કરેલ અરજીઓની સંખ્યા</t>
  </si>
  <si>
    <t xml:space="preserve"> તે પૈકી ના મંજુર કરેલ અરજીઓની સંખ્યા</t>
  </si>
  <si>
    <t xml:space="preserve"> તે પૈકી પડતર અરજીઓની સંખ્યા</t>
  </si>
  <si>
    <t xml:space="preserve"> પ્રથમ હપ્‍તો ચુકવ્યાની સંખ્યા</t>
  </si>
  <si>
    <t xml:space="preserve"> બીજો હપ્‍તો ચુકવ્યાની સંખ્યા</t>
  </si>
  <si>
    <t>ત્રીજો હપ્‍તો ચુકવ્યાની સંખ્યા</t>
  </si>
  <si>
    <t>ચોથો હપ્‍તો ચુકવ્યાની સંખ્યા</t>
  </si>
  <si>
    <t>પૂર્ણ થઇ ગયેલ મકાનોની સંખ્યા</t>
  </si>
  <si>
    <t>અધૂરા મકાનોની સંખ્યા</t>
  </si>
  <si>
    <t xml:space="preserve"> રીમાર્કસ</t>
  </si>
  <si>
    <t>40-4225</t>
  </si>
  <si>
    <t>42-4225</t>
  </si>
  <si>
    <t xml:space="preserve">                 પત્રક                       માહે:-   માર્ચ-૨૦૧૨</t>
  </si>
  <si>
    <t xml:space="preserve">                            પત્રક          માહેઃ  માર્ચ-૨૦૧૨</t>
  </si>
  <si>
    <t>expnd.MARCH  .-2012</t>
  </si>
  <si>
    <t>40-4226</t>
  </si>
  <si>
    <t>BASIK</t>
  </si>
  <si>
    <t>DA</t>
  </si>
  <si>
    <t>MONTH</t>
  </si>
  <si>
    <t>GREASUTY</t>
  </si>
  <si>
    <t>ANKASH MENT</t>
  </si>
  <si>
    <t xml:space="preserve">PENTION 40 % </t>
  </si>
  <si>
    <t>VIMO</t>
  </si>
  <si>
    <t xml:space="preserve">BAKI PENTION </t>
  </si>
</sst>
</file>

<file path=xl/styles.xml><?xml version="1.0" encoding="utf-8"?>
<styleSheet xmlns="http://schemas.openxmlformats.org/spreadsheetml/2006/main">
  <numFmts count="6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Rs.&quot;\ #,##0_);\(&quot;Rs.&quot;\ #,##0\)"/>
    <numFmt numFmtId="173" formatCode="&quot;Rs.&quot;\ #,##0_);[Red]\(&quot;Rs.&quot;\ #,##0\)"/>
    <numFmt numFmtId="174" formatCode="&quot;Rs.&quot;\ #,##0.00_);\(&quot;Rs.&quot;\ #,##0.00\)"/>
    <numFmt numFmtId="175" formatCode="&quot;Rs.&quot;\ #,##0.00_);[Red]\(&quot;Rs.&quot;\ #,##0.00\)"/>
    <numFmt numFmtId="176" formatCode="_(&quot;Rs.&quot;\ * #,##0_);_(&quot;Rs.&quot;\ * \(#,##0\);_(&quot;Rs.&quot;\ * &quot;-&quot;_);_(@_)"/>
    <numFmt numFmtId="177" formatCode="_(&quot;Rs.&quot;\ * #,##0.00_);_(&quot;Rs.&quot;\ * \(#,##0.00\);_(&quot;Rs.&quot;\ * &quot;-&quot;??_);_(@_)"/>
    <numFmt numFmtId="178" formatCode="0.0"/>
    <numFmt numFmtId="179" formatCode="0.000"/>
    <numFmt numFmtId="180" formatCode="0.0000"/>
    <numFmt numFmtId="181" formatCode="_(* #,##0.0_);_(* \(#,##0.0\);_(* &quot;-&quot;??_);_(@_)"/>
    <numFmt numFmtId="182" formatCode="_(* #,##0_);_(* \(#,##0\);_(* &quot;-&quot;??_);_(@_)"/>
    <numFmt numFmtId="183" formatCode="&quot;Rs.&quot;#,##0_);\(&quot;Rs.&quot;#,##0\)"/>
    <numFmt numFmtId="184" formatCode="&quot;Rs.&quot;#,##0_);[Red]\(&quot;Rs.&quot;#,##0\)"/>
    <numFmt numFmtId="185" formatCode="&quot;Rs.&quot;#,##0.00_);\(&quot;Rs.&quot;#,##0.00\)"/>
    <numFmt numFmtId="186" formatCode="&quot;Rs.&quot;#,##0.00_);[Red]\(&quot;Rs.&quot;#,##0.00\)"/>
    <numFmt numFmtId="187" formatCode="_(&quot;Rs.&quot;* #,##0_);_(&quot;Rs.&quot;* \(#,##0\);_(&quot;Rs.&quot;* &quot;-&quot;_);_(@_)"/>
    <numFmt numFmtId="188" formatCode="_(&quot;Rs.&quot;* #,##0.00_);_(&quot;Rs.&quot;* \(#,##0.00\);_(&quot;Rs.&quot;* &quot;-&quot;??_);_(@_)"/>
    <numFmt numFmtId="189" formatCode="&quot;Yes&quot;;&quot;Yes&quot;;&quot;No&quot;"/>
    <numFmt numFmtId="190" formatCode="&quot;True&quot;;&quot;True&quot;;&quot;False&quot;"/>
    <numFmt numFmtId="191" formatCode="&quot;On&quot;;&quot;On&quot;;&quot;Off&quot;"/>
    <numFmt numFmtId="192" formatCode="_(* #,##0.000_);_(* \(#,##0.000\);_(* &quot;-&quot;??_);_(@_)"/>
    <numFmt numFmtId="193" formatCode="[$€-2]\ #,##0.00_);[Red]\([$€-2]\ #,##0.00\)"/>
    <numFmt numFmtId="194" formatCode="mmmm\ d\,\ yyyy"/>
    <numFmt numFmtId="195" formatCode="mm/dd/yy"/>
    <numFmt numFmtId="196" formatCode="mmm\-yyyy"/>
    <numFmt numFmtId="197" formatCode="m/d"/>
    <numFmt numFmtId="198" formatCode="d\-mmm\-yyyy"/>
    <numFmt numFmtId="199" formatCode="0;[Red]0"/>
    <numFmt numFmtId="200" formatCode="_ * #,##0_ ;_ * \-#,##0_ ;_ * &quot;-&quot;_ ;_ @_ "/>
    <numFmt numFmtId="201" formatCode="_ * #,##0.00_ ;_ * \-#,##0.00_ ;_ * &quot;-&quot;??_ ;_ @_ "/>
    <numFmt numFmtId="202" formatCode="_-* #,##0.00\ &quot;€&quot;_-;\-* #,##0.00\ &quot;€&quot;_-;_-* &quot;-&quot;??\ &quot;€&quot;_-;_-@_-"/>
    <numFmt numFmtId="203" formatCode="_-* #,##0\ _F_-;\-* #,##0\ _F_-;_-* &quot;-&quot;\ _F_-;_-@_-"/>
    <numFmt numFmtId="204" formatCode="_-* #,##0.00\ _F_-;\-* #,##0.00\ _F_-;_-* &quot;-&quot;??\ _F_-;_-@_-"/>
    <numFmt numFmtId="205" formatCode="_ &quot;Fr.&quot;\ * #,##0_ ;_ &quot;Fr.&quot;\ * \-#,##0_ ;_ &quot;Fr.&quot;\ * &quot;-&quot;_ ;_ @_ "/>
    <numFmt numFmtId="206" formatCode="_ &quot;Fr.&quot;\ * #,##0.00_ ;_ &quot;Fr.&quot;\ * \-#,##0.00_ ;_ &quot;Fr.&quot;\ * &quot;-&quot;??_ ;_ @_ "/>
    <numFmt numFmtId="207" formatCode="&quot;\&quot;#,##0;[Red]&quot;\&quot;\-#,##0"/>
    <numFmt numFmtId="208" formatCode="&quot;\&quot;#,##0.00;[Red]&quot;\&quot;\-#,##0.00"/>
    <numFmt numFmtId="209" formatCode="#,##0.00000000;[Red]\-#,##0.00000000"/>
    <numFmt numFmtId="210" formatCode="0.00000"/>
    <numFmt numFmtId="211" formatCode="0.0000000"/>
    <numFmt numFmtId="212" formatCode="0.000000"/>
    <numFmt numFmtId="213" formatCode="0.00000;[Red]0.00000"/>
    <numFmt numFmtId="214" formatCode="_(* #,##0.0000_);_(* \(#,##0.0000\);_(* &quot;-&quot;??_);_(@_)"/>
    <numFmt numFmtId="215" formatCode="_(* #,##0.00000_);_(* \(#,##0.00000\);_(* &quot;-&quot;??_);_(@_)"/>
    <numFmt numFmtId="216" formatCode="#,##0.0"/>
    <numFmt numFmtId="217" formatCode="0.00_);\(0.00\)"/>
    <numFmt numFmtId="218" formatCode="0.00;[Red]0.00"/>
    <numFmt numFmtId="219" formatCode="0.00000000"/>
    <numFmt numFmtId="220" formatCode="[$-7000000]0"/>
    <numFmt numFmtId="221" formatCode="[$-7000000]0.0"/>
    <numFmt numFmtId="222" formatCode="[$-7000000]0.00"/>
    <numFmt numFmtId="223" formatCode="[$-7000000]0.000"/>
    <numFmt numFmtId="224" formatCode="0.000000000"/>
  </numFmts>
  <fonts count="43">
    <font>
      <sz val="10"/>
      <name val="Arial"/>
      <family val="0"/>
    </font>
    <font>
      <b/>
      <sz val="10"/>
      <name val="Arial"/>
      <family val="0"/>
    </font>
    <font>
      <i/>
      <sz val="10"/>
      <name val="Arial"/>
      <family val="0"/>
    </font>
    <font>
      <b/>
      <i/>
      <sz val="10"/>
      <name val="Arial"/>
      <family val="0"/>
    </font>
    <font>
      <u val="single"/>
      <sz val="10"/>
      <color indexed="12"/>
      <name val="Arial"/>
      <family val="0"/>
    </font>
    <font>
      <u val="single"/>
      <sz val="10"/>
      <color indexed="36"/>
      <name val="Arial"/>
      <family val="0"/>
    </font>
    <font>
      <b/>
      <sz val="12"/>
      <name val="Arial"/>
      <family val="2"/>
    </font>
    <font>
      <b/>
      <sz val="14"/>
      <name val="Arial"/>
      <family val="2"/>
    </font>
    <font>
      <b/>
      <sz val="18"/>
      <name val="Arial"/>
      <family val="2"/>
    </font>
    <font>
      <sz val="8"/>
      <name val="Arial"/>
      <family val="2"/>
    </font>
    <font>
      <sz val="11"/>
      <name val="‚l‚r ‚oƒSƒVƒbƒN"/>
      <family val="3"/>
    </font>
    <font>
      <sz val="12"/>
      <name val="¹UAAA¼"/>
      <family val="3"/>
    </font>
    <font>
      <sz val="7"/>
      <name val="Helv"/>
      <family val="0"/>
    </font>
    <font>
      <b/>
      <sz val="10"/>
      <name val="MS Sans Serif"/>
      <family val="0"/>
    </font>
    <font>
      <sz val="10"/>
      <name val="Courier"/>
      <family val="0"/>
    </font>
    <font>
      <sz val="7"/>
      <color indexed="10"/>
      <name val="Helv"/>
      <family val="0"/>
    </font>
    <font>
      <sz val="14"/>
      <name val="뼻뮝"/>
      <family val="3"/>
    </font>
    <font>
      <sz val="12"/>
      <name val="뼻뮝"/>
      <family val="1"/>
    </font>
    <font>
      <sz val="12"/>
      <name val="바탕체"/>
      <family val="1"/>
    </font>
    <font>
      <sz val="10"/>
      <name val="굴림체"/>
      <family val="3"/>
    </font>
    <font>
      <sz val="10"/>
      <name val="??"/>
      <family val="3"/>
    </font>
    <font>
      <sz val="12"/>
      <name val="Arial"/>
      <family val="0"/>
    </font>
    <font>
      <b/>
      <sz val="10"/>
      <color indexed="43"/>
      <name val="Arial"/>
      <family val="2"/>
    </font>
    <font>
      <b/>
      <sz val="8"/>
      <name val="Arial"/>
      <family val="2"/>
    </font>
    <font>
      <b/>
      <sz val="12"/>
      <color indexed="9"/>
      <name val="Arial"/>
      <family val="2"/>
    </font>
    <font>
      <sz val="12"/>
      <color indexed="9"/>
      <name val="Arial"/>
      <family val="2"/>
    </font>
    <font>
      <b/>
      <sz val="20"/>
      <name val="Arial"/>
      <family val="2"/>
    </font>
    <font>
      <sz val="10"/>
      <color indexed="9"/>
      <name val="Arial"/>
      <family val="0"/>
    </font>
    <font>
      <b/>
      <sz val="10"/>
      <color indexed="9"/>
      <name val="Arial"/>
      <family val="0"/>
    </font>
    <font>
      <b/>
      <sz val="14"/>
      <color indexed="9"/>
      <name val="Arial"/>
      <family val="2"/>
    </font>
    <font>
      <sz val="14"/>
      <color indexed="9"/>
      <name val="Arial"/>
      <family val="2"/>
    </font>
    <font>
      <sz val="12"/>
      <name val="Chitra"/>
      <family val="0"/>
    </font>
    <font>
      <sz val="10"/>
      <name val="Chitra"/>
      <family val="0"/>
    </font>
    <font>
      <b/>
      <sz val="10"/>
      <name val="Chitra"/>
      <family val="0"/>
    </font>
    <font>
      <b/>
      <sz val="12"/>
      <name val="Chitra"/>
      <family val="0"/>
    </font>
    <font>
      <b/>
      <u val="single"/>
      <sz val="10"/>
      <name val="Arial"/>
      <family val="0"/>
    </font>
    <font>
      <sz val="14"/>
      <color indexed="8"/>
      <name val="Arial"/>
      <family val="2"/>
    </font>
    <font>
      <u val="single"/>
      <sz val="10"/>
      <name val="Arial"/>
      <family val="0"/>
    </font>
    <font>
      <sz val="10"/>
      <color indexed="12"/>
      <name val="Arial"/>
      <family val="0"/>
    </font>
    <font>
      <sz val="10"/>
      <name val="Times New Roman"/>
      <family val="1"/>
    </font>
    <font>
      <b/>
      <sz val="9"/>
      <name val="Arial"/>
      <family val="0"/>
    </font>
    <font>
      <sz val="9"/>
      <name val="Arial"/>
      <family val="2"/>
    </font>
    <font>
      <sz val="16"/>
      <name val="Arial"/>
      <family val="0"/>
    </font>
  </fonts>
  <fills count="19">
    <fill>
      <patternFill/>
    </fill>
    <fill>
      <patternFill patternType="gray125"/>
    </fill>
    <fill>
      <patternFill patternType="solid">
        <fgColor indexed="22"/>
        <bgColor indexed="64"/>
      </patternFill>
    </fill>
    <fill>
      <patternFill patternType="solid">
        <fgColor indexed="26"/>
        <bgColor indexed="64"/>
      </patternFill>
    </fill>
    <fill>
      <patternFill patternType="solid">
        <fgColor indexed="12"/>
        <bgColor indexed="64"/>
      </patternFill>
    </fill>
    <fill>
      <patternFill patternType="solid">
        <fgColor indexed="45"/>
        <bgColor indexed="64"/>
      </patternFill>
    </fill>
    <fill>
      <patternFill patternType="solid">
        <fgColor indexed="13"/>
        <bgColor indexed="64"/>
      </patternFill>
    </fill>
    <fill>
      <patternFill patternType="solid">
        <fgColor indexed="11"/>
        <bgColor indexed="64"/>
      </patternFill>
    </fill>
    <fill>
      <patternFill patternType="solid">
        <fgColor indexed="52"/>
        <bgColor indexed="64"/>
      </patternFill>
    </fill>
    <fill>
      <patternFill patternType="solid">
        <fgColor indexed="43"/>
        <bgColor indexed="64"/>
      </patternFill>
    </fill>
    <fill>
      <patternFill patternType="solid">
        <fgColor indexed="15"/>
        <bgColor indexed="64"/>
      </patternFill>
    </fill>
    <fill>
      <patternFill patternType="solid">
        <fgColor indexed="47"/>
        <bgColor indexed="64"/>
      </patternFill>
    </fill>
    <fill>
      <patternFill patternType="solid">
        <fgColor indexed="44"/>
        <bgColor indexed="64"/>
      </patternFill>
    </fill>
    <fill>
      <patternFill patternType="solid">
        <fgColor indexed="9"/>
        <bgColor indexed="64"/>
      </patternFill>
    </fill>
    <fill>
      <patternFill patternType="solid">
        <fgColor indexed="48"/>
        <bgColor indexed="64"/>
      </patternFill>
    </fill>
    <fill>
      <patternFill patternType="solid">
        <fgColor indexed="41"/>
        <bgColor indexed="64"/>
      </patternFill>
    </fill>
    <fill>
      <patternFill patternType="solid">
        <fgColor indexed="10"/>
        <bgColor indexed="64"/>
      </patternFill>
    </fill>
    <fill>
      <patternFill patternType="solid">
        <fgColor indexed="53"/>
        <bgColor indexed="64"/>
      </patternFill>
    </fill>
    <fill>
      <patternFill patternType="solid">
        <fgColor indexed="42"/>
        <bgColor indexed="64"/>
      </patternFill>
    </fill>
  </fills>
  <borders count="59">
    <border>
      <left/>
      <right/>
      <top/>
      <bottom/>
      <diagonal/>
    </border>
    <border>
      <left>
        <color indexed="63"/>
      </left>
      <right>
        <color indexed="63"/>
      </right>
      <top style="thin"/>
      <bottom>
        <color indexed="63"/>
      </bottom>
    </border>
    <border>
      <left style="thin"/>
      <right style="thin"/>
      <top style="thin"/>
      <bottom style="thin"/>
    </border>
    <border>
      <left>
        <color indexed="63"/>
      </left>
      <right>
        <color indexed="63"/>
      </right>
      <top style="double"/>
      <bottom>
        <color indexed="63"/>
      </bottom>
    </border>
    <border>
      <left style="medium"/>
      <right style="medium"/>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style="thin"/>
      <top style="thin"/>
      <bottom>
        <color indexed="63"/>
      </bottom>
    </border>
    <border>
      <left style="medium"/>
      <right style="thin"/>
      <top style="thin"/>
      <bottom style="thin"/>
    </border>
    <border>
      <left style="medium"/>
      <right style="thin"/>
      <top style="thin"/>
      <bottom style="medium"/>
    </border>
    <border>
      <left style="thin"/>
      <right style="thin"/>
      <top style="thin"/>
      <bottom style="medium"/>
    </border>
    <border>
      <left>
        <color indexed="63"/>
      </left>
      <right>
        <color indexed="63"/>
      </right>
      <top>
        <color indexed="63"/>
      </top>
      <bottom style="medium"/>
    </border>
    <border>
      <left style="thin"/>
      <right>
        <color indexed="63"/>
      </right>
      <top style="thin"/>
      <bottom style="thin"/>
    </border>
    <border>
      <left style="thin"/>
      <right style="thin"/>
      <top>
        <color indexed="63"/>
      </top>
      <bottom style="thin"/>
    </border>
    <border>
      <left>
        <color indexed="63"/>
      </left>
      <right>
        <color indexed="63"/>
      </right>
      <top style="medium"/>
      <bottom>
        <color indexed="63"/>
      </bottom>
    </border>
    <border>
      <left style="thin"/>
      <right>
        <color indexed="63"/>
      </right>
      <top style="thin"/>
      <bottom style="medium"/>
    </border>
    <border>
      <left>
        <color indexed="63"/>
      </left>
      <right style="medium"/>
      <top style="medium"/>
      <bottom style="medium"/>
    </border>
    <border>
      <left style="thin"/>
      <right style="medium"/>
      <top>
        <color indexed="63"/>
      </top>
      <bottom style="thin"/>
    </border>
    <border>
      <left style="thin"/>
      <right style="medium"/>
      <top style="thin"/>
      <bottom style="medium"/>
    </border>
    <border>
      <left>
        <color indexed="63"/>
      </left>
      <right style="thin"/>
      <top style="thin"/>
      <bottom style="thin"/>
    </border>
    <border>
      <left style="medium"/>
      <right style="thin"/>
      <top style="medium"/>
      <bottom style="thin"/>
    </border>
    <border>
      <left style="thin"/>
      <right>
        <color indexed="63"/>
      </right>
      <top style="medium"/>
      <bottom style="thin"/>
    </border>
    <border>
      <left style="thin"/>
      <right style="thin"/>
      <top style="medium"/>
      <bottom style="thin"/>
    </border>
    <border>
      <left style="thin"/>
      <right style="medium"/>
      <top style="medium"/>
      <bottom style="thin"/>
    </border>
    <border>
      <left style="thin"/>
      <right style="medium"/>
      <top style="thin"/>
      <bottom style="thin"/>
    </border>
    <border>
      <left>
        <color indexed="63"/>
      </left>
      <right style="thin"/>
      <top>
        <color indexed="63"/>
      </top>
      <bottom style="thin"/>
    </border>
    <border>
      <left>
        <color indexed="63"/>
      </left>
      <right style="thin"/>
      <top style="thin"/>
      <bottom style="medium"/>
    </border>
    <border>
      <left>
        <color indexed="63"/>
      </left>
      <right style="thin"/>
      <top style="medium"/>
      <bottom style="thin"/>
    </border>
    <border>
      <left>
        <color indexed="63"/>
      </left>
      <right style="medium"/>
      <top style="medium"/>
      <bottom style="thin"/>
    </border>
    <border>
      <left>
        <color indexed="63"/>
      </left>
      <right>
        <color indexed="63"/>
      </right>
      <top style="medium"/>
      <bottom style="medium"/>
    </border>
    <border>
      <left>
        <color indexed="63"/>
      </left>
      <right>
        <color indexed="63"/>
      </right>
      <top style="thin"/>
      <bottom style="thin"/>
    </border>
    <border>
      <left>
        <color indexed="63"/>
      </left>
      <right style="thin"/>
      <top>
        <color indexed="63"/>
      </top>
      <bottom>
        <color indexed="63"/>
      </bottom>
    </border>
    <border>
      <left style="medium"/>
      <right>
        <color indexed="63"/>
      </right>
      <top style="medium"/>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style="thin"/>
      <right>
        <color indexed="63"/>
      </right>
      <top>
        <color indexed="63"/>
      </top>
      <bottom style="thin"/>
    </border>
    <border>
      <left style="medium"/>
      <right style="medium"/>
      <top style="medium"/>
      <bottom style="thin"/>
    </border>
    <border>
      <left style="medium"/>
      <right style="medium"/>
      <top style="thin"/>
      <bottom style="thin"/>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medium"/>
      <top style="thin"/>
      <bottom style="medium"/>
    </border>
    <border>
      <left>
        <color indexed="63"/>
      </left>
      <right style="thin"/>
      <top style="medium"/>
      <bottom>
        <color indexed="63"/>
      </bottom>
    </border>
    <border>
      <left>
        <color indexed="63"/>
      </left>
      <right style="thin"/>
      <top>
        <color indexed="63"/>
      </top>
      <bottom style="medium"/>
    </border>
    <border>
      <left style="thin"/>
      <right>
        <color indexed="63"/>
      </right>
      <top>
        <color indexed="63"/>
      </top>
      <bottom>
        <color indexed="63"/>
      </bottom>
    </border>
    <border>
      <left>
        <color indexed="63"/>
      </left>
      <right>
        <color indexed="63"/>
      </right>
      <top>
        <color indexed="63"/>
      </top>
      <bottom style="thin"/>
    </border>
    <border>
      <left style="medium"/>
      <right style="thin"/>
      <top>
        <color indexed="63"/>
      </top>
      <bottom>
        <color indexed="63"/>
      </bottom>
    </border>
    <border>
      <left style="medium"/>
      <right style="thin"/>
      <top>
        <color indexed="63"/>
      </top>
      <bottom style="thin"/>
    </border>
    <border>
      <left style="thin"/>
      <right style="thin"/>
      <top>
        <color indexed="63"/>
      </top>
      <bottom>
        <color indexed="63"/>
      </bottom>
    </border>
    <border>
      <left style="medium"/>
      <right style="medium"/>
      <top>
        <color indexed="63"/>
      </top>
      <bottom style="thin"/>
    </border>
    <border>
      <left style="medium"/>
      <right style="medium"/>
      <top style="thin"/>
      <bottom style="medium"/>
    </border>
    <border>
      <left style="medium"/>
      <right>
        <color indexed="63"/>
      </right>
      <top>
        <color indexed="63"/>
      </top>
      <bottom style="thin"/>
    </border>
    <border>
      <left style="medium"/>
      <right>
        <color indexed="63"/>
      </right>
      <top style="thin"/>
      <bottom style="medium"/>
    </border>
    <border>
      <left>
        <color indexed="63"/>
      </left>
      <right style="medium"/>
      <top>
        <color indexed="63"/>
      </top>
      <bottom style="thin"/>
    </border>
    <border>
      <left style="medium"/>
      <right style="thin"/>
      <top style="medium"/>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10" fillId="0" borderId="0">
      <alignment/>
      <protection/>
    </xf>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3" fontId="12" fillId="0" borderId="0">
      <alignment/>
      <protection/>
    </xf>
    <xf numFmtId="164" fontId="13" fillId="0" borderId="1" applyAlignment="0" applyProtection="0"/>
    <xf numFmtId="0" fontId="11" fillId="0" borderId="0">
      <alignment/>
      <protection/>
    </xf>
    <xf numFmtId="0" fontId="11" fillId="0" borderId="0">
      <alignment/>
      <protection/>
    </xf>
    <xf numFmtId="43" fontId="0" fillId="0" borderId="0" applyFont="0" applyFill="0" applyBorder="0" applyAlignment="0" applyProtection="0"/>
    <xf numFmtId="41" fontId="0" fillId="0" borderId="0" applyFont="0" applyFill="0" applyBorder="0" applyAlignment="0" applyProtection="0"/>
    <xf numFmtId="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7" fontId="0" fillId="0" borderId="0" applyFont="0" applyFill="0" applyBorder="0" applyAlignment="0" applyProtection="0"/>
    <xf numFmtId="0" fontId="0" fillId="0" borderId="0" applyFont="0" applyFill="0" applyBorder="0" applyAlignment="0" applyProtection="0"/>
    <xf numFmtId="200" fontId="0" fillId="0" borderId="0" applyFont="0" applyFill="0" applyBorder="0" applyAlignment="0" applyProtection="0"/>
    <xf numFmtId="201" fontId="0" fillId="0" borderId="0" applyFont="0" applyFill="0" applyBorder="0" applyAlignment="0" applyProtection="0"/>
    <xf numFmtId="202" fontId="0" fillId="0" borderId="0" applyFont="0" applyFill="0" applyBorder="0" applyAlignment="0" applyProtection="0"/>
    <xf numFmtId="2" fontId="0" fillId="0" borderId="0" applyFont="0" applyFill="0" applyBorder="0" applyAlignment="0" applyProtection="0"/>
    <xf numFmtId="0" fontId="5" fillId="0" borderId="0" applyNumberFormat="0" applyFill="0" applyBorder="0" applyAlignment="0" applyProtection="0"/>
    <xf numFmtId="38" fontId="9" fillId="2" borderId="0" applyNumberFormat="0" applyBorder="0" applyAlignment="0" applyProtection="0"/>
    <xf numFmtId="0" fontId="8" fillId="0" borderId="0" applyNumberFormat="0" applyFill="0" applyBorder="0" applyAlignment="0" applyProtection="0"/>
    <xf numFmtId="0" fontId="6" fillId="0" borderId="0" applyNumberFormat="0" applyFill="0" applyBorder="0" applyAlignment="0" applyProtection="0"/>
    <xf numFmtId="0" fontId="4" fillId="0" borderId="0" applyNumberFormat="0" applyFill="0" applyBorder="0" applyAlignment="0" applyProtection="0"/>
    <xf numFmtId="10" fontId="9" fillId="3" borderId="2" applyNumberFormat="0" applyBorder="0" applyAlignment="0" applyProtection="0"/>
    <xf numFmtId="203" fontId="0" fillId="0" borderId="0" applyFont="0" applyFill="0" applyBorder="0" applyAlignment="0" applyProtection="0"/>
    <xf numFmtId="204" fontId="0" fillId="0" borderId="0" applyFont="0" applyFill="0" applyBorder="0" applyAlignment="0" applyProtection="0"/>
    <xf numFmtId="0" fontId="14" fillId="0" borderId="0">
      <alignment/>
      <protection/>
    </xf>
    <xf numFmtId="209" fontId="0" fillId="0" borderId="0">
      <alignment/>
      <protection/>
    </xf>
    <xf numFmtId="9" fontId="0" fillId="0" borderId="0" applyFont="0" applyFill="0" applyBorder="0" applyAlignment="0" applyProtection="0"/>
    <xf numFmtId="10" fontId="0" fillId="0" borderId="0" applyFont="0" applyFill="0" applyBorder="0" applyAlignment="0" applyProtection="0"/>
    <xf numFmtId="3" fontId="15" fillId="0" borderId="0">
      <alignment/>
      <protection/>
    </xf>
    <xf numFmtId="0" fontId="0" fillId="0" borderId="3" applyNumberFormat="0" applyFont="0" applyFill="0" applyAlignment="0" applyProtection="0"/>
    <xf numFmtId="205" fontId="0" fillId="0" borderId="0" applyFont="0" applyFill="0" applyBorder="0" applyAlignment="0" applyProtection="0"/>
    <xf numFmtId="206" fontId="0" fillId="0" borderId="0" applyFont="0" applyFill="0" applyBorder="0" applyAlignment="0" applyProtection="0"/>
    <xf numFmtId="40" fontId="16" fillId="0" borderId="0" applyFont="0" applyFill="0" applyBorder="0" applyAlignment="0" applyProtection="0"/>
    <xf numFmtId="38"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10" fontId="0" fillId="0" borderId="0" applyFont="0" applyFill="0" applyBorder="0" applyAlignment="0" applyProtection="0"/>
    <xf numFmtId="0" fontId="17" fillId="0" borderId="0">
      <alignment/>
      <protection/>
    </xf>
    <xf numFmtId="168" fontId="0" fillId="0" borderId="0" applyFont="0" applyFill="0" applyBorder="0" applyAlignment="0" applyProtection="0"/>
    <xf numFmtId="170" fontId="0" fillId="0" borderId="0" applyFont="0" applyFill="0" applyBorder="0" applyAlignment="0" applyProtection="0"/>
    <xf numFmtId="208" fontId="18" fillId="0" borderId="0" applyFont="0" applyFill="0" applyBorder="0" applyAlignment="0" applyProtection="0"/>
    <xf numFmtId="207" fontId="18" fillId="0" borderId="0" applyFont="0" applyFill="0" applyBorder="0" applyAlignment="0" applyProtection="0"/>
    <xf numFmtId="0" fontId="19" fillId="0" borderId="0">
      <alignment/>
      <protection/>
    </xf>
  </cellStyleXfs>
  <cellXfs count="570">
    <xf numFmtId="0" fontId="0" fillId="0" borderId="0" xfId="0" applyAlignment="1">
      <alignment/>
    </xf>
    <xf numFmtId="0" fontId="0" fillId="0" borderId="0" xfId="15" applyFont="1" applyFill="1">
      <alignment/>
      <protection/>
    </xf>
    <xf numFmtId="0" fontId="0" fillId="0" borderId="4" xfId="15" applyFont="1" applyFill="1" applyBorder="1">
      <alignment/>
      <protection/>
    </xf>
    <xf numFmtId="0" fontId="20" fillId="0" borderId="5" xfId="15" applyFont="1" applyFill="1" applyBorder="1">
      <alignment/>
      <protection/>
    </xf>
    <xf numFmtId="0" fontId="20" fillId="0" borderId="6" xfId="15" applyFont="1" applyFill="1" applyBorder="1">
      <alignment/>
      <protection/>
    </xf>
    <xf numFmtId="0" fontId="0" fillId="0" borderId="6" xfId="15" applyFont="1" applyFill="1" applyBorder="1">
      <alignment/>
      <protection/>
    </xf>
    <xf numFmtId="0" fontId="0" fillId="0" borderId="7" xfId="15" applyFont="1" applyFill="1" applyBorder="1">
      <alignment/>
      <protection/>
    </xf>
    <xf numFmtId="0" fontId="0" fillId="0" borderId="0" xfId="0" applyAlignment="1" applyProtection="1">
      <alignment/>
      <protection hidden="1" locked="0"/>
    </xf>
    <xf numFmtId="0" fontId="0" fillId="0" borderId="0" xfId="0" applyAlignment="1" applyProtection="1">
      <alignment/>
      <protection locked="0"/>
    </xf>
    <xf numFmtId="0" fontId="0" fillId="0" borderId="0" xfId="0" applyAlignment="1" applyProtection="1">
      <alignment/>
      <protection hidden="1"/>
    </xf>
    <xf numFmtId="0" fontId="9" fillId="0" borderId="2" xfId="0" applyFont="1" applyBorder="1" applyAlignment="1" applyProtection="1">
      <alignment vertical="top" wrapText="1"/>
      <protection locked="0"/>
    </xf>
    <xf numFmtId="0" fontId="9" fillId="0" borderId="2" xfId="0" applyFont="1" applyBorder="1" applyAlignment="1" applyProtection="1" quotePrefix="1">
      <alignment vertical="top" wrapText="1"/>
      <protection locked="0"/>
    </xf>
    <xf numFmtId="0" fontId="0" fillId="0" borderId="2" xfId="0" applyBorder="1" applyAlignment="1">
      <alignment wrapText="1"/>
    </xf>
    <xf numFmtId="0" fontId="22" fillId="4" borderId="2" xfId="0" applyFont="1" applyFill="1" applyBorder="1" applyAlignment="1" applyProtection="1" quotePrefix="1">
      <alignment vertical="top" wrapText="1"/>
      <protection locked="0"/>
    </xf>
    <xf numFmtId="0" fontId="0" fillId="0" borderId="2" xfId="0" applyFont="1" applyFill="1" applyBorder="1" applyAlignment="1">
      <alignment wrapText="1"/>
    </xf>
    <xf numFmtId="0" fontId="0" fillId="0" borderId="2" xfId="0" applyFont="1" applyFill="1" applyBorder="1" applyAlignment="1">
      <alignment vertical="top" wrapText="1"/>
    </xf>
    <xf numFmtId="0" fontId="0" fillId="0" borderId="0" xfId="0" applyAlignment="1">
      <alignment wrapText="1"/>
    </xf>
    <xf numFmtId="1" fontId="0" fillId="5" borderId="2" xfId="0" applyNumberFormat="1" applyFont="1" applyFill="1" applyBorder="1" applyAlignment="1">
      <alignment vertical="top" wrapText="1"/>
    </xf>
    <xf numFmtId="2" fontId="0" fillId="5" borderId="2" xfId="0" applyNumberFormat="1" applyFont="1" applyFill="1" applyBorder="1" applyAlignment="1">
      <alignment vertical="top" wrapText="1"/>
    </xf>
    <xf numFmtId="0" fontId="0" fillId="0" borderId="0" xfId="0" applyAlignment="1">
      <alignment vertical="top" wrapText="1"/>
    </xf>
    <xf numFmtId="2" fontId="0" fillId="0" borderId="0" xfId="0" applyNumberFormat="1" applyAlignment="1">
      <alignment wrapText="1"/>
    </xf>
    <xf numFmtId="2" fontId="0" fillId="6" borderId="0" xfId="0" applyNumberFormat="1" applyFill="1" applyAlignment="1">
      <alignment wrapText="1"/>
    </xf>
    <xf numFmtId="0" fontId="23" fillId="7" borderId="2" xfId="0" applyFont="1" applyFill="1" applyBorder="1" applyAlignment="1" applyProtection="1" quotePrefix="1">
      <alignment vertical="top" wrapText="1"/>
      <protection/>
    </xf>
    <xf numFmtId="0" fontId="1" fillId="7" borderId="2" xfId="0" applyFont="1" applyFill="1" applyBorder="1" applyAlignment="1" applyProtection="1" quotePrefix="1">
      <alignment vertical="top" wrapText="1"/>
      <protection/>
    </xf>
    <xf numFmtId="2" fontId="1" fillId="7" borderId="2" xfId="0" applyNumberFormat="1" applyFont="1" applyFill="1" applyBorder="1" applyAlignment="1" applyProtection="1">
      <alignment vertical="top" wrapText="1"/>
      <protection/>
    </xf>
    <xf numFmtId="1" fontId="1" fillId="7" borderId="2" xfId="0" applyNumberFormat="1" applyFont="1" applyFill="1" applyBorder="1" applyAlignment="1" applyProtection="1">
      <alignment vertical="top" wrapText="1"/>
      <protection/>
    </xf>
    <xf numFmtId="1" fontId="0" fillId="7" borderId="2" xfId="0" applyNumberFormat="1" applyFont="1" applyFill="1" applyBorder="1" applyAlignment="1">
      <alignment vertical="top" wrapText="1"/>
    </xf>
    <xf numFmtId="2" fontId="0" fillId="7" borderId="2" xfId="0" applyNumberFormat="1" applyFont="1" applyFill="1" applyBorder="1" applyAlignment="1">
      <alignment vertical="top" wrapText="1"/>
    </xf>
    <xf numFmtId="0" fontId="23" fillId="7" borderId="2" xfId="0" applyFont="1" applyFill="1" applyBorder="1" applyAlignment="1" applyProtection="1" quotePrefix="1">
      <alignment vertical="top" wrapText="1"/>
      <protection locked="0"/>
    </xf>
    <xf numFmtId="2" fontId="1" fillId="5" borderId="2" xfId="0" applyNumberFormat="1" applyFont="1" applyFill="1" applyBorder="1" applyAlignment="1" applyProtection="1">
      <alignment vertical="top" wrapText="1"/>
      <protection/>
    </xf>
    <xf numFmtId="0" fontId="23" fillId="7" borderId="2" xfId="0" applyFont="1" applyFill="1" applyBorder="1" applyAlignment="1" applyProtection="1">
      <alignment vertical="top" wrapText="1"/>
      <protection locked="0"/>
    </xf>
    <xf numFmtId="0" fontId="24" fillId="4" borderId="2" xfId="0" applyFont="1" applyFill="1" applyBorder="1" applyAlignment="1" applyProtection="1">
      <alignment vertical="top" wrapText="1"/>
      <protection/>
    </xf>
    <xf numFmtId="0" fontId="24" fillId="4" borderId="2" xfId="0" applyFont="1" applyFill="1" applyBorder="1" applyAlignment="1" applyProtection="1" quotePrefix="1">
      <alignment vertical="top" wrapText="1"/>
      <protection/>
    </xf>
    <xf numFmtId="2" fontId="24" fillId="4" borderId="2" xfId="0" applyNumberFormat="1" applyFont="1" applyFill="1" applyBorder="1" applyAlignment="1" applyProtection="1">
      <alignment vertical="top" wrapText="1"/>
      <protection/>
    </xf>
    <xf numFmtId="1" fontId="24" fillId="4" borderId="2" xfId="0" applyNumberFormat="1" applyFont="1" applyFill="1" applyBorder="1" applyAlignment="1" applyProtection="1">
      <alignment vertical="top" wrapText="1"/>
      <protection/>
    </xf>
    <xf numFmtId="0" fontId="25" fillId="4" borderId="2" xfId="0" applyFont="1" applyFill="1" applyBorder="1" applyAlignment="1" applyProtection="1">
      <alignment vertical="top" wrapText="1"/>
      <protection/>
    </xf>
    <xf numFmtId="2" fontId="6" fillId="6" borderId="2" xfId="0" applyNumberFormat="1" applyFont="1" applyFill="1" applyBorder="1" applyAlignment="1">
      <alignment vertical="top" wrapText="1"/>
    </xf>
    <xf numFmtId="1" fontId="6" fillId="6" borderId="2" xfId="0" applyNumberFormat="1" applyFont="1" applyFill="1" applyBorder="1" applyAlignment="1">
      <alignment vertical="top" wrapText="1"/>
    </xf>
    <xf numFmtId="0" fontId="0" fillId="0" borderId="0" xfId="0" applyAlignment="1">
      <alignment horizontal="left" wrapText="1"/>
    </xf>
    <xf numFmtId="0" fontId="26" fillId="8" borderId="0" xfId="0" applyFont="1" applyFill="1" applyAlignment="1">
      <alignment vertical="center" wrapText="1"/>
    </xf>
    <xf numFmtId="0" fontId="0" fillId="0" borderId="0" xfId="0" applyFont="1" applyAlignment="1">
      <alignment wrapText="1"/>
    </xf>
    <xf numFmtId="1" fontId="0" fillId="0" borderId="0" xfId="0" applyNumberFormat="1" applyFont="1" applyAlignment="1">
      <alignment wrapText="1"/>
    </xf>
    <xf numFmtId="16" fontId="0" fillId="0" borderId="2" xfId="0" applyNumberFormat="1" applyFont="1" applyFill="1" applyBorder="1" applyAlignment="1">
      <alignment horizontal="left" wrapText="1"/>
    </xf>
    <xf numFmtId="0" fontId="22" fillId="4" borderId="2" xfId="0" applyFont="1" applyFill="1" applyBorder="1" applyAlignment="1" applyProtection="1" quotePrefix="1">
      <alignment horizontal="center" vertical="top" wrapText="1"/>
      <protection locked="0"/>
    </xf>
    <xf numFmtId="1" fontId="0" fillId="0" borderId="2" xfId="0" applyNumberFormat="1" applyFont="1" applyFill="1" applyBorder="1" applyAlignment="1">
      <alignment vertical="top" wrapText="1"/>
    </xf>
    <xf numFmtId="2" fontId="0" fillId="0" borderId="2" xfId="0" applyNumberFormat="1" applyFont="1" applyFill="1" applyBorder="1" applyAlignment="1">
      <alignment vertical="top" wrapText="1"/>
    </xf>
    <xf numFmtId="0" fontId="1" fillId="0" borderId="2" xfId="0" applyFont="1" applyBorder="1" applyAlignment="1" quotePrefix="1">
      <alignment horizontal="left" vertical="top" wrapText="1"/>
    </xf>
    <xf numFmtId="0" fontId="6" fillId="0" borderId="2" xfId="0" applyFont="1" applyBorder="1" applyAlignment="1">
      <alignment horizontal="center" vertical="top" wrapText="1"/>
    </xf>
    <xf numFmtId="0" fontId="1" fillId="5" borderId="2" xfId="0" applyFont="1" applyFill="1" applyBorder="1" applyAlignment="1">
      <alignment horizontal="center" vertical="top" wrapText="1"/>
    </xf>
    <xf numFmtId="0" fontId="1" fillId="9" borderId="2" xfId="0" applyFont="1" applyFill="1" applyBorder="1" applyAlignment="1">
      <alignment horizontal="center" vertical="top" wrapText="1"/>
    </xf>
    <xf numFmtId="1" fontId="1" fillId="9" borderId="2" xfId="0" applyNumberFormat="1" applyFont="1" applyFill="1" applyBorder="1" applyAlignment="1">
      <alignment horizontal="center" vertical="top" wrapText="1"/>
    </xf>
    <xf numFmtId="0" fontId="1" fillId="10" borderId="2" xfId="0" applyFont="1" applyFill="1" applyBorder="1" applyAlignment="1">
      <alignment horizontal="center" vertical="top" wrapText="1"/>
    </xf>
    <xf numFmtId="1" fontId="1" fillId="10" borderId="2" xfId="0" applyNumberFormat="1" applyFont="1" applyFill="1" applyBorder="1" applyAlignment="1">
      <alignment horizontal="center" vertical="top" wrapText="1"/>
    </xf>
    <xf numFmtId="0" fontId="1" fillId="11" borderId="2" xfId="0" applyFont="1" applyFill="1" applyBorder="1" applyAlignment="1">
      <alignment horizontal="center" vertical="top" wrapText="1"/>
    </xf>
    <xf numFmtId="1" fontId="1" fillId="11" borderId="2" xfId="0" applyNumberFormat="1" applyFont="1" applyFill="1" applyBorder="1" applyAlignment="1">
      <alignment horizontal="center" vertical="top" wrapText="1"/>
    </xf>
    <xf numFmtId="0" fontId="1" fillId="12" borderId="2" xfId="0" applyFont="1" applyFill="1" applyBorder="1" applyAlignment="1">
      <alignment horizontal="center" vertical="top" wrapText="1"/>
    </xf>
    <xf numFmtId="1" fontId="1" fillId="12" borderId="2" xfId="0" applyNumberFormat="1" applyFont="1" applyFill="1" applyBorder="1" applyAlignment="1">
      <alignment horizontal="center" vertical="top" wrapText="1"/>
    </xf>
    <xf numFmtId="1" fontId="1" fillId="5" borderId="2" xfId="0" applyNumberFormat="1" applyFont="1" applyFill="1" applyBorder="1" applyAlignment="1">
      <alignment horizontal="center" vertical="top" wrapText="1"/>
    </xf>
    <xf numFmtId="0" fontId="1" fillId="0" borderId="2" xfId="0" applyFont="1" applyBorder="1" applyAlignment="1" applyProtection="1" quotePrefix="1">
      <alignment horizontal="left" vertical="top" wrapText="1"/>
      <protection locked="0"/>
    </xf>
    <xf numFmtId="0" fontId="1" fillId="7" borderId="2" xfId="0" applyFont="1" applyFill="1" applyBorder="1" applyAlignment="1" applyProtection="1">
      <alignment horizontal="center" vertical="top" wrapText="1"/>
      <protection locked="0"/>
    </xf>
    <xf numFmtId="0" fontId="0" fillId="0" borderId="2" xfId="0" applyFont="1" applyBorder="1" applyAlignment="1" applyProtection="1">
      <alignment horizontal="center" vertical="top" wrapText="1"/>
      <protection locked="0"/>
    </xf>
    <xf numFmtId="0" fontId="0" fillId="0" borderId="2" xfId="0" applyFont="1" applyBorder="1" applyAlignment="1" applyProtection="1">
      <alignment horizontal="left" vertical="top" wrapText="1"/>
      <protection locked="0"/>
    </xf>
    <xf numFmtId="0" fontId="0" fillId="0" borderId="2" xfId="0" applyFont="1" applyBorder="1" applyAlignment="1" applyProtection="1">
      <alignment horizontal="left" vertical="justify" wrapText="1"/>
      <protection locked="0"/>
    </xf>
    <xf numFmtId="2" fontId="0" fillId="5" borderId="2" xfId="0" applyNumberFormat="1" applyFont="1" applyFill="1" applyBorder="1" applyAlignment="1">
      <alignment horizontal="right" vertical="top" wrapText="1"/>
    </xf>
    <xf numFmtId="1" fontId="0" fillId="5" borderId="2" xfId="0" applyNumberFormat="1" applyFont="1" applyFill="1" applyBorder="1" applyAlignment="1">
      <alignment horizontal="right" vertical="top" wrapText="1"/>
    </xf>
    <xf numFmtId="0" fontId="0" fillId="13" borderId="2" xfId="0" applyFill="1" applyBorder="1" applyAlignment="1">
      <alignment wrapText="1"/>
    </xf>
    <xf numFmtId="0" fontId="0" fillId="0" borderId="2" xfId="0" applyFont="1" applyBorder="1" applyAlignment="1" applyProtection="1" quotePrefix="1">
      <alignment horizontal="left" vertical="top" wrapText="1"/>
      <protection locked="0"/>
    </xf>
    <xf numFmtId="0" fontId="0" fillId="0" borderId="2" xfId="0" applyFont="1" applyBorder="1" applyAlignment="1" applyProtection="1">
      <alignment horizontal="justify" vertical="top" wrapText="1"/>
      <protection locked="0"/>
    </xf>
    <xf numFmtId="0" fontId="1" fillId="7" borderId="2" xfId="0" applyFont="1" applyFill="1" applyBorder="1" applyAlignment="1" applyProtection="1" quotePrefix="1">
      <alignment horizontal="left" vertical="top" wrapText="1"/>
      <protection/>
    </xf>
    <xf numFmtId="0" fontId="1" fillId="7" borderId="2" xfId="0" applyFont="1" applyFill="1" applyBorder="1" applyAlignment="1" applyProtection="1" quotePrefix="1">
      <alignment horizontal="right" vertical="top" wrapText="1"/>
      <protection/>
    </xf>
    <xf numFmtId="1" fontId="1" fillId="7" borderId="2" xfId="0" applyNumberFormat="1" applyFont="1" applyFill="1" applyBorder="1" applyAlignment="1" applyProtection="1">
      <alignment horizontal="right" vertical="top" wrapText="1"/>
      <protection/>
    </xf>
    <xf numFmtId="2" fontId="1" fillId="7" borderId="2" xfId="0" applyNumberFormat="1" applyFont="1" applyFill="1" applyBorder="1" applyAlignment="1" applyProtection="1">
      <alignment horizontal="right" vertical="top" wrapText="1"/>
      <protection/>
    </xf>
    <xf numFmtId="2" fontId="1" fillId="0" borderId="0" xfId="0" applyNumberFormat="1" applyFont="1" applyAlignment="1">
      <alignment wrapText="1"/>
    </xf>
    <xf numFmtId="0" fontId="1" fillId="7" borderId="2" xfId="0" applyFont="1" applyFill="1" applyBorder="1" applyAlignment="1" applyProtection="1" quotePrefix="1">
      <alignment horizontal="center" vertical="top" wrapText="1"/>
      <protection locked="0"/>
    </xf>
    <xf numFmtId="0" fontId="0" fillId="7" borderId="2" xfId="0" applyFont="1" applyFill="1" applyBorder="1" applyAlignment="1" applyProtection="1">
      <alignment horizontal="left" vertical="top" wrapText="1"/>
      <protection locked="0"/>
    </xf>
    <xf numFmtId="0" fontId="0" fillId="0" borderId="2" xfId="0" applyFont="1" applyBorder="1" applyAlignment="1" applyProtection="1" quotePrefix="1">
      <alignment horizontal="justify" vertical="top" wrapText="1"/>
      <protection locked="0"/>
    </xf>
    <xf numFmtId="0" fontId="1" fillId="0" borderId="2" xfId="0" applyFont="1" applyBorder="1" applyAlignment="1" applyProtection="1" quotePrefix="1">
      <alignment horizontal="center" vertical="top" wrapText="1"/>
      <protection locked="0"/>
    </xf>
    <xf numFmtId="0" fontId="0" fillId="0" borderId="2" xfId="0" applyFont="1" applyBorder="1" applyAlignment="1" applyProtection="1">
      <alignment horizontal="left" wrapText="1"/>
      <protection locked="0"/>
    </xf>
    <xf numFmtId="0" fontId="0" fillId="0" borderId="2" xfId="0" applyFont="1" applyBorder="1" applyAlignment="1" applyProtection="1" quotePrefix="1">
      <alignment horizontal="left" vertical="justify" wrapText="1"/>
      <protection locked="0"/>
    </xf>
    <xf numFmtId="0" fontId="27" fillId="14" borderId="2" xfId="0" applyFont="1" applyFill="1" applyBorder="1" applyAlignment="1" applyProtection="1">
      <alignment horizontal="left" wrapText="1"/>
      <protection/>
    </xf>
    <xf numFmtId="0" fontId="28" fillId="14" borderId="2" xfId="0" applyFont="1" applyFill="1" applyBorder="1" applyAlignment="1" applyProtection="1">
      <alignment horizontal="right" vertical="center" wrapText="1"/>
      <protection/>
    </xf>
    <xf numFmtId="2" fontId="28" fillId="14" borderId="2" xfId="0" applyNumberFormat="1" applyFont="1" applyFill="1" applyBorder="1" applyAlignment="1" applyProtection="1">
      <alignment horizontal="right" vertical="top" wrapText="1"/>
      <protection/>
    </xf>
    <xf numFmtId="1" fontId="28" fillId="14" borderId="2" xfId="0" applyNumberFormat="1" applyFont="1" applyFill="1" applyBorder="1" applyAlignment="1" applyProtection="1">
      <alignment horizontal="right" vertical="top" wrapText="1"/>
      <protection/>
    </xf>
    <xf numFmtId="0" fontId="0" fillId="0" borderId="2" xfId="0" applyBorder="1" applyAlignment="1">
      <alignment vertical="top" wrapText="1"/>
    </xf>
    <xf numFmtId="2" fontId="0" fillId="0" borderId="0" xfId="0" applyNumberFormat="1" applyAlignment="1">
      <alignment vertical="top" wrapText="1"/>
    </xf>
    <xf numFmtId="0" fontId="1" fillId="0" borderId="0" xfId="0" applyFont="1" applyAlignment="1">
      <alignment vertical="top" wrapText="1"/>
    </xf>
    <xf numFmtId="0" fontId="0" fillId="0" borderId="2" xfId="0" applyBorder="1" applyAlignment="1" applyProtection="1">
      <alignment vertical="top" wrapText="1"/>
      <protection locked="0"/>
    </xf>
    <xf numFmtId="0" fontId="1" fillId="0" borderId="2" xfId="0" applyFont="1" applyBorder="1" applyAlignment="1">
      <alignment horizontal="center" vertical="top" wrapText="1"/>
    </xf>
    <xf numFmtId="0" fontId="1" fillId="9" borderId="2" xfId="0" applyFont="1" applyFill="1" applyBorder="1" applyAlignment="1" quotePrefix="1">
      <alignment horizontal="center" vertical="top" wrapText="1"/>
    </xf>
    <xf numFmtId="0" fontId="1" fillId="10" borderId="2" xfId="0" applyFont="1" applyFill="1" applyBorder="1" applyAlignment="1" quotePrefix="1">
      <alignment horizontal="center" vertical="top" wrapText="1"/>
    </xf>
    <xf numFmtId="0" fontId="1" fillId="11" borderId="2" xfId="0" applyFont="1" applyFill="1" applyBorder="1" applyAlignment="1" quotePrefix="1">
      <alignment horizontal="center" vertical="top" wrapText="1"/>
    </xf>
    <xf numFmtId="0" fontId="1" fillId="12" borderId="2" xfId="0" applyFont="1" applyFill="1" applyBorder="1" applyAlignment="1" quotePrefix="1">
      <alignment horizontal="center" vertical="top" wrapText="1"/>
    </xf>
    <xf numFmtId="0" fontId="1" fillId="5" borderId="2" xfId="0" applyFont="1" applyFill="1" applyBorder="1" applyAlignment="1" quotePrefix="1">
      <alignment horizontal="center" vertical="top" wrapText="1"/>
    </xf>
    <xf numFmtId="0" fontId="1" fillId="10" borderId="2" xfId="0" applyFont="1" applyFill="1" applyBorder="1" applyAlignment="1">
      <alignment horizontal="center" vertical="top" wrapText="1"/>
    </xf>
    <xf numFmtId="0" fontId="1" fillId="12" borderId="2" xfId="0" applyFont="1" applyFill="1" applyBorder="1" applyAlignment="1">
      <alignment horizontal="center" vertical="top" wrapText="1"/>
    </xf>
    <xf numFmtId="0" fontId="1" fillId="9" borderId="2" xfId="0" applyFont="1" applyFill="1" applyBorder="1" applyAlignment="1">
      <alignment horizontal="center" vertical="top" wrapText="1"/>
    </xf>
    <xf numFmtId="1" fontId="1" fillId="9" borderId="2" xfId="0" applyNumberFormat="1" applyFont="1" applyFill="1" applyBorder="1" applyAlignment="1">
      <alignment horizontal="center" vertical="top" wrapText="1"/>
    </xf>
    <xf numFmtId="1" fontId="1" fillId="10" borderId="2" xfId="0" applyNumberFormat="1" applyFont="1" applyFill="1" applyBorder="1" applyAlignment="1">
      <alignment horizontal="center" vertical="top" wrapText="1"/>
    </xf>
    <xf numFmtId="0" fontId="1" fillId="11" borderId="2" xfId="0" applyFont="1" applyFill="1" applyBorder="1" applyAlignment="1">
      <alignment horizontal="center" vertical="top" wrapText="1"/>
    </xf>
    <xf numFmtId="1" fontId="1" fillId="11" borderId="2" xfId="0" applyNumberFormat="1" applyFont="1" applyFill="1" applyBorder="1" applyAlignment="1">
      <alignment horizontal="center" vertical="top" wrapText="1"/>
    </xf>
    <xf numFmtId="1" fontId="1" fillId="12" borderId="2" xfId="0" applyNumberFormat="1" applyFont="1" applyFill="1" applyBorder="1" applyAlignment="1">
      <alignment horizontal="center" vertical="top" wrapText="1"/>
    </xf>
    <xf numFmtId="0" fontId="1" fillId="5" borderId="2" xfId="0" applyFont="1" applyFill="1" applyBorder="1" applyAlignment="1">
      <alignment horizontal="center" vertical="top" wrapText="1"/>
    </xf>
    <xf numFmtId="1" fontId="1" fillId="5" borderId="2" xfId="0" applyNumberFormat="1" applyFont="1" applyFill="1" applyBorder="1" applyAlignment="1">
      <alignment horizontal="center" vertical="top" wrapText="1"/>
    </xf>
    <xf numFmtId="0" fontId="0" fillId="0" borderId="8" xfId="0" applyFont="1" applyFill="1" applyBorder="1" applyAlignment="1">
      <alignment wrapText="1"/>
    </xf>
    <xf numFmtId="1" fontId="0" fillId="0" borderId="8" xfId="0" applyNumberFormat="1" applyFont="1" applyFill="1" applyBorder="1" applyAlignment="1">
      <alignment wrapText="1"/>
    </xf>
    <xf numFmtId="0" fontId="0" fillId="0" borderId="8" xfId="0" applyFont="1" applyFill="1" applyBorder="1" applyAlignment="1">
      <alignment vertical="top" wrapText="1"/>
    </xf>
    <xf numFmtId="1" fontId="0" fillId="0" borderId="8" xfId="0" applyNumberFormat="1" applyFont="1" applyFill="1" applyBorder="1" applyAlignment="1">
      <alignment vertical="top" wrapText="1"/>
    </xf>
    <xf numFmtId="2" fontId="0" fillId="0" borderId="8" xfId="0" applyNumberFormat="1" applyFont="1" applyFill="1" applyBorder="1" applyAlignment="1">
      <alignment wrapText="1"/>
    </xf>
    <xf numFmtId="0" fontId="0" fillId="7" borderId="2" xfId="0" applyFont="1" applyFill="1" applyBorder="1" applyAlignment="1" applyProtection="1">
      <alignment horizontal="justify" vertical="top" wrapText="1"/>
      <protection locked="0"/>
    </xf>
    <xf numFmtId="1" fontId="0" fillId="7" borderId="2" xfId="0" applyNumberFormat="1" applyFont="1" applyFill="1" applyBorder="1" applyAlignment="1" applyProtection="1">
      <alignment horizontal="justify" vertical="top" wrapText="1"/>
      <protection locked="0"/>
    </xf>
    <xf numFmtId="1" fontId="0" fillId="7" borderId="2" xfId="0" applyNumberFormat="1" applyFont="1" applyFill="1" applyBorder="1" applyAlignment="1" applyProtection="1">
      <alignment wrapText="1"/>
      <protection locked="0"/>
    </xf>
    <xf numFmtId="0" fontId="0" fillId="7" borderId="2" xfId="0" applyFont="1" applyFill="1" applyBorder="1" applyAlignment="1" applyProtection="1">
      <alignment wrapText="1"/>
      <protection locked="0"/>
    </xf>
    <xf numFmtId="2" fontId="0" fillId="7" borderId="2" xfId="0" applyNumberFormat="1" applyFont="1" applyFill="1" applyBorder="1" applyAlignment="1" applyProtection="1">
      <alignment wrapText="1"/>
      <protection locked="0"/>
    </xf>
    <xf numFmtId="0" fontId="0" fillId="7" borderId="2" xfId="0" applyFont="1" applyFill="1" applyBorder="1" applyAlignment="1">
      <alignment horizontal="justify" vertical="top" wrapText="1"/>
    </xf>
    <xf numFmtId="1" fontId="0" fillId="7" borderId="2" xfId="0" applyNumberFormat="1" applyFont="1" applyFill="1" applyBorder="1" applyAlignment="1">
      <alignment horizontal="justify" vertical="top" wrapText="1"/>
    </xf>
    <xf numFmtId="0" fontId="29" fillId="4" borderId="0" xfId="0" applyFont="1" applyFill="1" applyAlignment="1">
      <alignment horizontal="center" wrapText="1"/>
    </xf>
    <xf numFmtId="2" fontId="30" fillId="4" borderId="0" xfId="0" applyNumberFormat="1" applyFont="1" applyFill="1" applyAlignment="1">
      <alignment wrapText="1"/>
    </xf>
    <xf numFmtId="1" fontId="30" fillId="4" borderId="0" xfId="0" applyNumberFormat="1" applyFont="1" applyFill="1" applyAlignment="1">
      <alignment wrapText="1"/>
    </xf>
    <xf numFmtId="0" fontId="7" fillId="5" borderId="0" xfId="0" applyFont="1" applyFill="1" applyAlignment="1">
      <alignment horizontal="center" wrapText="1"/>
    </xf>
    <xf numFmtId="0" fontId="23" fillId="9" borderId="2" xfId="0" applyFont="1" applyFill="1" applyBorder="1" applyAlignment="1" applyProtection="1" quotePrefix="1">
      <alignment vertical="top" wrapText="1"/>
      <protection locked="0"/>
    </xf>
    <xf numFmtId="0" fontId="23" fillId="9" borderId="2" xfId="0" applyFont="1" applyFill="1" applyBorder="1" applyAlignment="1" applyProtection="1">
      <alignment vertical="top" wrapText="1"/>
      <protection locked="0"/>
    </xf>
    <xf numFmtId="2" fontId="1" fillId="0" borderId="0" xfId="0" applyNumberFormat="1" applyFont="1" applyAlignment="1">
      <alignment vertical="top" wrapText="1"/>
    </xf>
    <xf numFmtId="220" fontId="0" fillId="0" borderId="0" xfId="0" applyNumberFormat="1" applyAlignment="1">
      <alignment vertical="top" wrapText="1"/>
    </xf>
    <xf numFmtId="220" fontId="0" fillId="0" borderId="2" xfId="0" applyNumberFormat="1" applyBorder="1" applyAlignment="1">
      <alignment horizontal="center" vertical="top" wrapText="1"/>
    </xf>
    <xf numFmtId="0" fontId="0" fillId="0" borderId="2" xfId="0" applyBorder="1" applyAlignment="1">
      <alignment horizontal="left" vertical="top" wrapText="1"/>
    </xf>
    <xf numFmtId="2" fontId="31" fillId="0" borderId="2" xfId="0" applyNumberFormat="1" applyFont="1" applyBorder="1" applyAlignment="1">
      <alignment horizontal="center" vertical="top" wrapText="1"/>
    </xf>
    <xf numFmtId="220" fontId="0" fillId="0" borderId="9" xfId="0" applyNumberFormat="1" applyBorder="1" applyAlignment="1">
      <alignment horizontal="center" vertical="top" wrapText="1"/>
    </xf>
    <xf numFmtId="0" fontId="0" fillId="0" borderId="10" xfId="0" applyBorder="1" applyAlignment="1">
      <alignment vertical="top" wrapText="1"/>
    </xf>
    <xf numFmtId="0" fontId="0" fillId="0" borderId="11" xfId="0" applyBorder="1" applyAlignment="1">
      <alignment horizontal="left" vertical="top" wrapText="1"/>
    </xf>
    <xf numFmtId="222" fontId="0" fillId="0" borderId="11" xfId="0" applyNumberFormat="1" applyBorder="1" applyAlignment="1">
      <alignment horizontal="center" vertical="top" wrapText="1"/>
    </xf>
    <xf numFmtId="220" fontId="0" fillId="0" borderId="11" xfId="0" applyNumberFormat="1" applyBorder="1" applyAlignment="1">
      <alignment horizontal="center" vertical="top" wrapText="1"/>
    </xf>
    <xf numFmtId="2" fontId="31" fillId="0" borderId="11" xfId="0" applyNumberFormat="1" applyFont="1" applyBorder="1" applyAlignment="1">
      <alignment horizontal="center" vertical="top" wrapText="1"/>
    </xf>
    <xf numFmtId="0" fontId="1" fillId="0" borderId="0" xfId="0" applyFont="1" applyAlignment="1">
      <alignment vertical="top" wrapText="1"/>
    </xf>
    <xf numFmtId="220" fontId="0" fillId="0" borderId="9" xfId="0" applyNumberFormat="1" applyFont="1" applyBorder="1" applyAlignment="1">
      <alignment horizontal="center" vertical="top" wrapText="1"/>
    </xf>
    <xf numFmtId="220" fontId="0" fillId="0" borderId="2" xfId="0" applyNumberFormat="1" applyFont="1" applyBorder="1" applyAlignment="1">
      <alignment horizontal="center" vertical="top" wrapText="1"/>
    </xf>
    <xf numFmtId="0" fontId="0" fillId="0" borderId="2" xfId="0" applyFont="1" applyBorder="1" applyAlignment="1">
      <alignment horizontal="left" vertical="top" wrapText="1"/>
    </xf>
    <xf numFmtId="222" fontId="0" fillId="0" borderId="2" xfId="0" applyNumberFormat="1" applyFont="1" applyBorder="1" applyAlignment="1">
      <alignment horizontal="center" vertical="top" wrapText="1"/>
    </xf>
    <xf numFmtId="2" fontId="31" fillId="0" borderId="2" xfId="0" applyNumberFormat="1" applyFont="1" applyBorder="1" applyAlignment="1">
      <alignment horizontal="right" vertical="top" wrapText="1"/>
    </xf>
    <xf numFmtId="2" fontId="31" fillId="0" borderId="2" xfId="0" applyNumberFormat="1" applyFont="1" applyBorder="1" applyAlignment="1">
      <alignment vertical="top" wrapText="1"/>
    </xf>
    <xf numFmtId="2" fontId="31" fillId="0" borderId="11" xfId="0" applyNumberFormat="1" applyFont="1" applyBorder="1" applyAlignment="1">
      <alignment horizontal="right" vertical="top" wrapText="1"/>
    </xf>
    <xf numFmtId="2" fontId="21" fillId="9" borderId="2" xfId="0" applyNumberFormat="1" applyFont="1" applyFill="1" applyBorder="1" applyAlignment="1" applyProtection="1">
      <alignment horizontal="right" vertical="top"/>
      <protection locked="0"/>
    </xf>
    <xf numFmtId="1" fontId="21" fillId="9" borderId="2" xfId="0" applyNumberFormat="1" applyFont="1" applyFill="1" applyBorder="1" applyAlignment="1" applyProtection="1">
      <alignment horizontal="right" vertical="top"/>
      <protection locked="0"/>
    </xf>
    <xf numFmtId="2" fontId="21" fillId="10" borderId="2" xfId="0" applyNumberFormat="1" applyFont="1" applyFill="1" applyBorder="1" applyAlignment="1" applyProtection="1">
      <alignment horizontal="right" vertical="top"/>
      <protection locked="0"/>
    </xf>
    <xf numFmtId="1" fontId="21" fillId="10" borderId="2" xfId="0" applyNumberFormat="1" applyFont="1" applyFill="1" applyBorder="1" applyAlignment="1" applyProtection="1">
      <alignment horizontal="right" vertical="top"/>
      <protection locked="0"/>
    </xf>
    <xf numFmtId="2" fontId="21" fillId="11" borderId="2" xfId="0" applyNumberFormat="1" applyFont="1" applyFill="1" applyBorder="1" applyAlignment="1" applyProtection="1">
      <alignment horizontal="right" vertical="top"/>
      <protection locked="0"/>
    </xf>
    <xf numFmtId="1" fontId="21" fillId="11" borderId="2" xfId="0" applyNumberFormat="1" applyFont="1" applyFill="1" applyBorder="1" applyAlignment="1" applyProtection="1">
      <alignment horizontal="right" vertical="top"/>
      <protection locked="0"/>
    </xf>
    <xf numFmtId="2" fontId="21" fillId="12" borderId="2" xfId="0" applyNumberFormat="1" applyFont="1" applyFill="1" applyBorder="1" applyAlignment="1" applyProtection="1">
      <alignment horizontal="right" vertical="top"/>
      <protection locked="0"/>
    </xf>
    <xf numFmtId="1" fontId="21" fillId="12" borderId="2" xfId="0" applyNumberFormat="1" applyFont="1" applyFill="1" applyBorder="1" applyAlignment="1" applyProtection="1">
      <alignment horizontal="right" vertical="top"/>
      <protection locked="0"/>
    </xf>
    <xf numFmtId="0" fontId="21" fillId="10" borderId="2" xfId="0" applyFont="1" applyFill="1" applyBorder="1" applyAlignment="1" applyProtection="1">
      <alignment horizontal="right" vertical="top"/>
      <protection locked="0"/>
    </xf>
    <xf numFmtId="0" fontId="21" fillId="9" borderId="2" xfId="0" applyFont="1" applyFill="1" applyBorder="1" applyAlignment="1" applyProtection="1">
      <alignment horizontal="right" vertical="top"/>
      <protection locked="0"/>
    </xf>
    <xf numFmtId="0" fontId="21" fillId="11" borderId="2" xfId="0" applyFont="1" applyFill="1" applyBorder="1" applyAlignment="1" applyProtection="1">
      <alignment horizontal="right" vertical="top"/>
      <protection locked="0"/>
    </xf>
    <xf numFmtId="2" fontId="6" fillId="7" borderId="2" xfId="0" applyNumberFormat="1" applyFont="1" applyFill="1" applyBorder="1" applyAlignment="1" applyProtection="1">
      <alignment horizontal="right" vertical="top"/>
      <protection/>
    </xf>
    <xf numFmtId="1" fontId="6" fillId="7" borderId="2" xfId="0" applyNumberFormat="1" applyFont="1" applyFill="1" applyBorder="1" applyAlignment="1" applyProtection="1">
      <alignment horizontal="right" vertical="top"/>
      <protection/>
    </xf>
    <xf numFmtId="0" fontId="6" fillId="9" borderId="2" xfId="0" applyFont="1" applyFill="1" applyBorder="1" applyAlignment="1" applyProtection="1">
      <alignment horizontal="right" vertical="top"/>
      <protection locked="0"/>
    </xf>
    <xf numFmtId="0" fontId="6" fillId="10" borderId="2" xfId="0" applyFont="1" applyFill="1" applyBorder="1" applyAlignment="1" applyProtection="1">
      <alignment horizontal="right" vertical="top"/>
      <protection locked="0"/>
    </xf>
    <xf numFmtId="0" fontId="6" fillId="11" borderId="2" xfId="0" applyFont="1" applyFill="1" applyBorder="1" applyAlignment="1" applyProtection="1">
      <alignment horizontal="right" vertical="top"/>
      <protection locked="0"/>
    </xf>
    <xf numFmtId="2" fontId="6" fillId="11" borderId="2" xfId="0" applyNumberFormat="1" applyFont="1" applyFill="1" applyBorder="1" applyAlignment="1" applyProtection="1">
      <alignment horizontal="right" vertical="top"/>
      <protection locked="0"/>
    </xf>
    <xf numFmtId="2" fontId="24" fillId="14" borderId="2" xfId="0" applyNumberFormat="1" applyFont="1" applyFill="1" applyBorder="1" applyAlignment="1" applyProtection="1">
      <alignment horizontal="right" vertical="top"/>
      <protection/>
    </xf>
    <xf numFmtId="1" fontId="24" fillId="14" borderId="2" xfId="0" applyNumberFormat="1" applyFont="1" applyFill="1" applyBorder="1" applyAlignment="1" applyProtection="1">
      <alignment horizontal="right" vertical="top"/>
      <protection/>
    </xf>
    <xf numFmtId="2" fontId="21" fillId="11" borderId="2" xfId="0" applyNumberFormat="1" applyFont="1" applyFill="1" applyBorder="1" applyAlignment="1" applyProtection="1">
      <alignment vertical="top"/>
      <protection locked="0"/>
    </xf>
    <xf numFmtId="2" fontId="21" fillId="9" borderId="2" xfId="0" applyNumberFormat="1" applyFont="1" applyFill="1" applyBorder="1" applyAlignment="1" applyProtection="1">
      <alignment vertical="top"/>
      <protection locked="0"/>
    </xf>
    <xf numFmtId="1" fontId="21" fillId="9" borderId="2" xfId="0" applyNumberFormat="1" applyFont="1" applyFill="1" applyBorder="1" applyAlignment="1" applyProtection="1">
      <alignment vertical="top"/>
      <protection locked="0"/>
    </xf>
    <xf numFmtId="2" fontId="21" fillId="10" borderId="2" xfId="0" applyNumberFormat="1" applyFont="1" applyFill="1" applyBorder="1" applyAlignment="1" applyProtection="1">
      <alignment vertical="top"/>
      <protection locked="0"/>
    </xf>
    <xf numFmtId="0" fontId="21" fillId="10" borderId="2" xfId="0" applyFont="1" applyFill="1" applyBorder="1" applyAlignment="1" applyProtection="1">
      <alignment vertical="top"/>
      <protection locked="0"/>
    </xf>
    <xf numFmtId="1" fontId="21" fillId="11" borderId="2" xfId="0" applyNumberFormat="1" applyFont="1" applyFill="1" applyBorder="1" applyAlignment="1" applyProtection="1">
      <alignment vertical="top"/>
      <protection locked="0"/>
    </xf>
    <xf numFmtId="0" fontId="21" fillId="9" borderId="2" xfId="0" applyFont="1" applyFill="1" applyBorder="1" applyAlignment="1" applyProtection="1">
      <alignment vertical="top"/>
      <protection locked="0"/>
    </xf>
    <xf numFmtId="1" fontId="21" fillId="10" borderId="2" xfId="0" applyNumberFormat="1" applyFont="1" applyFill="1" applyBorder="1" applyAlignment="1" applyProtection="1">
      <alignment vertical="top"/>
      <protection locked="0"/>
    </xf>
    <xf numFmtId="0" fontId="21" fillId="11" borderId="2" xfId="0" applyFont="1" applyFill="1" applyBorder="1" applyAlignment="1" applyProtection="1">
      <alignment vertical="top"/>
      <protection locked="0"/>
    </xf>
    <xf numFmtId="1" fontId="21" fillId="11" borderId="2" xfId="0" applyNumberFormat="1" applyFont="1" applyFill="1" applyBorder="1" applyAlignment="1" applyProtection="1">
      <alignment horizontal="center" vertical="top"/>
      <protection locked="0"/>
    </xf>
    <xf numFmtId="1" fontId="21" fillId="10" borderId="2" xfId="0" applyNumberFormat="1" applyFont="1" applyFill="1" applyBorder="1" applyAlignment="1" applyProtection="1">
      <alignment horizontal="center" vertical="top"/>
      <protection locked="0"/>
    </xf>
    <xf numFmtId="1" fontId="21" fillId="9" borderId="2" xfId="0" applyNumberFormat="1" applyFont="1" applyFill="1" applyBorder="1" applyAlignment="1" applyProtection="1">
      <alignment horizontal="center" vertical="top"/>
      <protection locked="0"/>
    </xf>
    <xf numFmtId="0" fontId="21" fillId="12" borderId="2" xfId="0" applyFont="1" applyFill="1" applyBorder="1" applyAlignment="1" applyProtection="1">
      <alignment horizontal="right" vertical="top"/>
      <protection locked="0"/>
    </xf>
    <xf numFmtId="1" fontId="21" fillId="12" borderId="2" xfId="0" applyNumberFormat="1" applyFont="1" applyFill="1" applyBorder="1" applyAlignment="1" applyProtection="1">
      <alignment horizontal="center" vertical="top"/>
      <protection locked="0"/>
    </xf>
    <xf numFmtId="2" fontId="21" fillId="11" borderId="0" xfId="0" applyNumberFormat="1" applyFont="1" applyFill="1" applyAlignment="1" applyProtection="1">
      <alignment vertical="top"/>
      <protection locked="0"/>
    </xf>
    <xf numFmtId="0" fontId="21" fillId="11" borderId="0" xfId="0" applyFont="1" applyFill="1" applyAlignment="1" applyProtection="1">
      <alignment vertical="top"/>
      <protection locked="0"/>
    </xf>
    <xf numFmtId="222" fontId="0" fillId="0" borderId="2" xfId="0" applyNumberFormat="1" applyBorder="1" applyAlignment="1">
      <alignment horizontal="right" vertical="top" wrapText="1"/>
    </xf>
    <xf numFmtId="220" fontId="0" fillId="0" borderId="2" xfId="0" applyNumberFormat="1" applyBorder="1" applyAlignment="1">
      <alignment horizontal="right" vertical="top" wrapText="1"/>
    </xf>
    <xf numFmtId="222" fontId="0" fillId="0" borderId="2" xfId="0" applyNumberFormat="1" applyFont="1" applyBorder="1" applyAlignment="1">
      <alignment horizontal="right" vertical="top" wrapText="1"/>
    </xf>
    <xf numFmtId="220" fontId="0" fillId="0" borderId="2" xfId="0" applyNumberFormat="1" applyFont="1" applyBorder="1" applyAlignment="1">
      <alignment horizontal="right" vertical="top" wrapText="1"/>
    </xf>
    <xf numFmtId="0" fontId="6" fillId="0" borderId="2" xfId="0" applyFont="1" applyBorder="1" applyAlignment="1">
      <alignment vertical="top" wrapText="1"/>
    </xf>
    <xf numFmtId="2" fontId="1" fillId="0" borderId="0" xfId="0" applyNumberFormat="1" applyFont="1" applyAlignment="1">
      <alignment vertical="top" wrapText="1"/>
    </xf>
    <xf numFmtId="0" fontId="1" fillId="0" borderId="12" xfId="0" applyFont="1" applyBorder="1" applyAlignment="1">
      <alignment vertical="top" wrapText="1"/>
    </xf>
    <xf numFmtId="0" fontId="0" fillId="0" borderId="0" xfId="0" applyBorder="1" applyAlignment="1">
      <alignment vertical="top"/>
    </xf>
    <xf numFmtId="0" fontId="1" fillId="0" borderId="0" xfId="0" applyFont="1" applyAlignment="1">
      <alignment vertical="top"/>
    </xf>
    <xf numFmtId="0" fontId="9" fillId="0" borderId="2" xfId="0" applyFont="1" applyBorder="1" applyAlignment="1">
      <alignment horizontal="center" vertical="top"/>
    </xf>
    <xf numFmtId="0" fontId="9" fillId="0" borderId="13" xfId="0" applyFont="1" applyBorder="1" applyAlignment="1">
      <alignment horizontal="center" vertical="top"/>
    </xf>
    <xf numFmtId="220" fontId="0" fillId="0" borderId="14" xfId="0" applyNumberFormat="1" applyFont="1" applyBorder="1" applyAlignment="1">
      <alignment horizontal="center" vertical="top" wrapText="1"/>
    </xf>
    <xf numFmtId="0" fontId="1" fillId="0" borderId="15" xfId="0" applyFont="1" applyBorder="1" applyAlignment="1">
      <alignment vertical="top" wrapText="1"/>
    </xf>
    <xf numFmtId="0" fontId="0" fillId="0" borderId="10" xfId="0" applyFont="1" applyBorder="1" applyAlignment="1">
      <alignment vertical="top" wrapText="1"/>
    </xf>
    <xf numFmtId="0" fontId="0" fillId="0" borderId="11" xfId="0" applyFont="1" applyBorder="1" applyAlignment="1">
      <alignment horizontal="left" vertical="top" wrapText="1"/>
    </xf>
    <xf numFmtId="222" fontId="0" fillId="0" borderId="11" xfId="0" applyNumberFormat="1" applyFont="1" applyBorder="1" applyAlignment="1">
      <alignment horizontal="center" vertical="top" wrapText="1"/>
    </xf>
    <xf numFmtId="222" fontId="0" fillId="0" borderId="11" xfId="0" applyNumberFormat="1" applyFont="1" applyBorder="1" applyAlignment="1">
      <alignment horizontal="right" vertical="top" wrapText="1"/>
    </xf>
    <xf numFmtId="2" fontId="31" fillId="0" borderId="11" xfId="0" applyNumberFormat="1" applyFont="1" applyBorder="1" applyAlignment="1">
      <alignment vertical="top" wrapText="1"/>
    </xf>
    <xf numFmtId="2" fontId="0" fillId="0" borderId="2" xfId="0" applyNumberFormat="1" applyBorder="1" applyAlignment="1">
      <alignment vertical="top" wrapText="1"/>
    </xf>
    <xf numFmtId="220" fontId="0" fillId="0" borderId="13" xfId="0" applyNumberFormat="1" applyBorder="1" applyAlignment="1">
      <alignment horizontal="center" vertical="top" wrapText="1"/>
    </xf>
    <xf numFmtId="220" fontId="33" fillId="0" borderId="2" xfId="0" applyNumberFormat="1" applyFont="1" applyBorder="1" applyAlignment="1">
      <alignment horizontal="center" vertical="top" wrapText="1"/>
    </xf>
    <xf numFmtId="2" fontId="32" fillId="0" borderId="2" xfId="0" applyNumberFormat="1" applyFont="1" applyBorder="1" applyAlignment="1">
      <alignment horizontal="right" vertical="top" wrapText="1"/>
    </xf>
    <xf numFmtId="2" fontId="34" fillId="0" borderId="2" xfId="0" applyNumberFormat="1" applyFont="1" applyBorder="1" applyAlignment="1">
      <alignment vertical="top" wrapText="1"/>
    </xf>
    <xf numFmtId="0" fontId="0" fillId="0" borderId="0" xfId="0" applyBorder="1" applyAlignment="1">
      <alignment vertical="top" wrapText="1"/>
    </xf>
    <xf numFmtId="0" fontId="0" fillId="0" borderId="12" xfId="0" applyBorder="1" applyAlignment="1">
      <alignment vertical="top" wrapText="1"/>
    </xf>
    <xf numFmtId="0" fontId="0" fillId="0" borderId="13" xfId="0" applyBorder="1" applyAlignment="1">
      <alignment horizontal="left" vertical="top" wrapText="1"/>
    </xf>
    <xf numFmtId="0" fontId="0" fillId="0" borderId="13" xfId="0" applyFont="1" applyBorder="1" applyAlignment="1">
      <alignment horizontal="left" vertical="top" wrapText="1"/>
    </xf>
    <xf numFmtId="0" fontId="0" fillId="0" borderId="16" xfId="0" applyBorder="1" applyAlignment="1">
      <alignment horizontal="left" vertical="top" wrapText="1"/>
    </xf>
    <xf numFmtId="178" fontId="31" fillId="0" borderId="2" xfId="0" applyNumberFormat="1" applyFont="1" applyBorder="1" applyAlignment="1">
      <alignment horizontal="center" vertical="top" wrapText="1"/>
    </xf>
    <xf numFmtId="220" fontId="0" fillId="0" borderId="17" xfId="0" applyNumberFormat="1" applyBorder="1" applyAlignment="1">
      <alignment vertical="top" wrapText="1"/>
    </xf>
    <xf numFmtId="2" fontId="31" fillId="0" borderId="14" xfId="0" applyNumberFormat="1" applyFont="1" applyBorder="1" applyAlignment="1">
      <alignment horizontal="center" vertical="top" wrapText="1"/>
    </xf>
    <xf numFmtId="178" fontId="31" fillId="0" borderId="14" xfId="0" applyNumberFormat="1" applyFont="1" applyBorder="1" applyAlignment="1">
      <alignment horizontal="center" vertical="top" wrapText="1"/>
    </xf>
    <xf numFmtId="222" fontId="0" fillId="0" borderId="14" xfId="0" applyNumberFormat="1" applyBorder="1" applyAlignment="1">
      <alignment horizontal="center" vertical="top" wrapText="1"/>
    </xf>
    <xf numFmtId="2" fontId="31" fillId="0" borderId="18" xfId="0" applyNumberFormat="1" applyFont="1" applyBorder="1" applyAlignment="1">
      <alignment horizontal="center" vertical="top" wrapText="1"/>
    </xf>
    <xf numFmtId="0" fontId="0" fillId="0" borderId="18" xfId="0" applyFont="1" applyBorder="1" applyAlignment="1">
      <alignment vertical="top" wrapText="1"/>
    </xf>
    <xf numFmtId="220" fontId="0" fillId="0" borderId="19" xfId="0" applyNumberFormat="1" applyFont="1" applyBorder="1" applyAlignment="1">
      <alignment horizontal="center" vertical="top" wrapText="1"/>
    </xf>
    <xf numFmtId="0" fontId="9" fillId="0" borderId="20" xfId="0" applyFont="1" applyBorder="1" applyAlignment="1">
      <alignment horizontal="center" vertical="top"/>
    </xf>
    <xf numFmtId="220" fontId="0" fillId="0" borderId="14" xfId="0" applyNumberFormat="1" applyBorder="1" applyAlignment="1">
      <alignment horizontal="center" vertical="top" wrapText="1"/>
    </xf>
    <xf numFmtId="0" fontId="9" fillId="0" borderId="4" xfId="0" applyFont="1" applyBorder="1" applyAlignment="1">
      <alignment horizontal="center" vertical="top" wrapText="1"/>
    </xf>
    <xf numFmtId="0" fontId="9" fillId="0" borderId="4" xfId="0" applyFont="1" applyBorder="1" applyAlignment="1">
      <alignment horizontal="center" vertical="top"/>
    </xf>
    <xf numFmtId="0" fontId="9" fillId="0" borderId="21" xfId="0" applyFont="1" applyBorder="1" applyAlignment="1">
      <alignment horizontal="center" vertical="top" wrapText="1"/>
    </xf>
    <xf numFmtId="0" fontId="9" fillId="0" borderId="22" xfId="0" applyFont="1" applyBorder="1" applyAlignment="1">
      <alignment horizontal="center" vertical="top" wrapText="1"/>
    </xf>
    <xf numFmtId="0" fontId="9" fillId="0" borderId="23" xfId="0" applyFont="1" applyBorder="1" applyAlignment="1">
      <alignment horizontal="center" vertical="top" wrapText="1"/>
    </xf>
    <xf numFmtId="0" fontId="9" fillId="0" borderId="23" xfId="0" applyFont="1" applyBorder="1" applyAlignment="1">
      <alignment horizontal="left" vertical="top" wrapText="1"/>
    </xf>
    <xf numFmtId="0" fontId="0" fillId="0" borderId="24" xfId="0" applyFont="1" applyBorder="1" applyAlignment="1">
      <alignment vertical="top" wrapText="1"/>
    </xf>
    <xf numFmtId="2" fontId="31" fillId="0" borderId="25" xfId="0" applyNumberFormat="1" applyFont="1" applyBorder="1" applyAlignment="1">
      <alignment horizontal="center" vertical="top" wrapText="1"/>
    </xf>
    <xf numFmtId="222" fontId="0" fillId="0" borderId="11" xfId="0" applyNumberFormat="1" applyBorder="1" applyAlignment="1">
      <alignment horizontal="right" vertical="top" wrapText="1"/>
    </xf>
    <xf numFmtId="220" fontId="0" fillId="0" borderId="11" xfId="0" applyNumberFormat="1" applyBorder="1" applyAlignment="1">
      <alignment horizontal="right" vertical="top" wrapText="1"/>
    </xf>
    <xf numFmtId="2" fontId="31" fillId="0" borderId="19" xfId="0" applyNumberFormat="1" applyFont="1" applyBorder="1" applyAlignment="1">
      <alignment horizontal="center" vertical="top" wrapText="1"/>
    </xf>
    <xf numFmtId="0" fontId="35" fillId="0" borderId="0" xfId="0" applyFont="1" applyAlignment="1">
      <alignment vertical="top" wrapText="1"/>
    </xf>
    <xf numFmtId="0" fontId="0" fillId="0" borderId="2" xfId="0" applyBorder="1" applyAlignment="1">
      <alignment horizontal="center" vertical="top" wrapText="1"/>
    </xf>
    <xf numFmtId="0" fontId="9" fillId="0" borderId="23" xfId="0" applyFont="1" applyBorder="1" applyAlignment="1">
      <alignment horizontal="center" vertical="top" wrapText="1"/>
    </xf>
    <xf numFmtId="220" fontId="0" fillId="0" borderId="0" xfId="0" applyNumberFormat="1" applyBorder="1" applyAlignment="1">
      <alignment vertical="top" wrapText="1"/>
    </xf>
    <xf numFmtId="0" fontId="0" fillId="0" borderId="26" xfId="0" applyFont="1" applyBorder="1" applyAlignment="1">
      <alignment vertical="top" wrapText="1"/>
    </xf>
    <xf numFmtId="220" fontId="0" fillId="0" borderId="27" xfId="0" applyNumberFormat="1" applyFont="1" applyBorder="1" applyAlignment="1">
      <alignment horizontal="center" vertical="top" wrapText="1"/>
    </xf>
    <xf numFmtId="222" fontId="0" fillId="0" borderId="26" xfId="0" applyNumberFormat="1" applyBorder="1" applyAlignment="1">
      <alignment horizontal="center" vertical="top" wrapText="1"/>
    </xf>
    <xf numFmtId="222" fontId="0" fillId="0" borderId="20" xfId="0" applyNumberFormat="1" applyBorder="1" applyAlignment="1">
      <alignment horizontal="center" vertical="top" wrapText="1"/>
    </xf>
    <xf numFmtId="222" fontId="0" fillId="0" borderId="27" xfId="0" applyNumberFormat="1" applyBorder="1" applyAlignment="1">
      <alignment horizontal="center" vertical="top" wrapText="1"/>
    </xf>
    <xf numFmtId="2" fontId="31" fillId="0" borderId="26" xfId="0" applyNumberFormat="1" applyFont="1" applyBorder="1" applyAlignment="1">
      <alignment horizontal="center" vertical="top" wrapText="1"/>
    </xf>
    <xf numFmtId="2" fontId="31" fillId="0" borderId="20" xfId="0" applyNumberFormat="1" applyFont="1" applyBorder="1" applyAlignment="1">
      <alignment horizontal="center" vertical="top" wrapText="1"/>
    </xf>
    <xf numFmtId="2" fontId="31" fillId="0" borderId="27" xfId="0" applyNumberFormat="1" applyFont="1" applyBorder="1" applyAlignment="1">
      <alignment horizontal="center" vertical="top" wrapText="1"/>
    </xf>
    <xf numFmtId="222" fontId="31" fillId="0" borderId="26" xfId="0" applyNumberFormat="1" applyFont="1" applyBorder="1" applyAlignment="1">
      <alignment horizontal="right" vertical="top" wrapText="1"/>
    </xf>
    <xf numFmtId="222" fontId="31" fillId="0" borderId="20" xfId="0" applyNumberFormat="1" applyFont="1" applyBorder="1" applyAlignment="1">
      <alignment horizontal="right" vertical="top" wrapText="1"/>
    </xf>
    <xf numFmtId="2" fontId="31" fillId="0" borderId="20" xfId="0" applyNumberFormat="1" applyFont="1" applyBorder="1" applyAlignment="1">
      <alignment horizontal="right" vertical="top" wrapText="1"/>
    </xf>
    <xf numFmtId="2" fontId="31" fillId="0" borderId="27" xfId="0" applyNumberFormat="1" applyFont="1" applyBorder="1" applyAlignment="1">
      <alignment horizontal="right" vertical="top" wrapText="1"/>
    </xf>
    <xf numFmtId="178" fontId="31" fillId="0" borderId="26" xfId="0" applyNumberFormat="1" applyFont="1" applyBorder="1" applyAlignment="1">
      <alignment horizontal="center" vertical="top" wrapText="1"/>
    </xf>
    <xf numFmtId="178" fontId="31" fillId="0" borderId="27" xfId="0" applyNumberFormat="1" applyFont="1" applyBorder="1" applyAlignment="1">
      <alignment horizontal="center" vertical="top" wrapText="1"/>
    </xf>
    <xf numFmtId="0" fontId="0" fillId="0" borderId="28" xfId="0" applyFont="1" applyBorder="1" applyAlignment="1">
      <alignment vertical="top" wrapText="1"/>
    </xf>
    <xf numFmtId="0" fontId="9" fillId="0" borderId="29" xfId="0" applyFont="1" applyBorder="1" applyAlignment="1">
      <alignment horizontal="center" vertical="top" wrapText="1"/>
    </xf>
    <xf numFmtId="220" fontId="0" fillId="0" borderId="25" xfId="0" applyNumberFormat="1" applyBorder="1" applyAlignment="1">
      <alignment horizontal="center" vertical="top" wrapText="1"/>
    </xf>
    <xf numFmtId="2" fontId="32" fillId="0" borderId="25" xfId="0" applyNumberFormat="1" applyFont="1" applyBorder="1" applyAlignment="1">
      <alignment horizontal="center" vertical="top" wrapText="1"/>
    </xf>
    <xf numFmtId="2" fontId="31" fillId="0" borderId="25" xfId="0" applyNumberFormat="1" applyFont="1" applyBorder="1" applyAlignment="1">
      <alignment horizontal="right" vertical="top" wrapText="1"/>
    </xf>
    <xf numFmtId="2" fontId="31" fillId="0" borderId="19" xfId="0" applyNumberFormat="1" applyFont="1" applyBorder="1" applyAlignment="1">
      <alignment horizontal="right" vertical="top" wrapText="1"/>
    </xf>
    <xf numFmtId="220" fontId="33" fillId="0" borderId="20" xfId="0" applyNumberFormat="1" applyFont="1" applyBorder="1" applyAlignment="1">
      <alignment horizontal="center" vertical="top" wrapText="1"/>
    </xf>
    <xf numFmtId="2" fontId="32" fillId="0" borderId="20" xfId="0" applyNumberFormat="1" applyFont="1" applyBorder="1" applyAlignment="1">
      <alignment horizontal="right" vertical="top" wrapText="1"/>
    </xf>
    <xf numFmtId="220" fontId="0" fillId="0" borderId="30" xfId="0" applyNumberFormat="1" applyBorder="1" applyAlignment="1">
      <alignment vertical="top" wrapText="1"/>
    </xf>
    <xf numFmtId="0" fontId="9" fillId="0" borderId="2" xfId="0" applyFont="1" applyBorder="1" applyAlignment="1">
      <alignment horizontal="center" vertical="top" wrapText="1"/>
    </xf>
    <xf numFmtId="0" fontId="0" fillId="0" borderId="2" xfId="0" applyFont="1" applyBorder="1" applyAlignment="1">
      <alignment horizontal="left" vertical="top" wrapText="1"/>
    </xf>
    <xf numFmtId="0" fontId="1" fillId="0" borderId="20" xfId="0" applyFont="1" applyBorder="1" applyAlignment="1">
      <alignment vertical="top" wrapText="1"/>
    </xf>
    <xf numFmtId="0" fontId="1" fillId="0" borderId="8" xfId="0" applyFont="1" applyBorder="1" applyAlignment="1">
      <alignment horizontal="center" vertical="top" wrapText="1"/>
    </xf>
    <xf numFmtId="0" fontId="1" fillId="11" borderId="8" xfId="0" applyFont="1" applyFill="1" applyBorder="1" applyAlignment="1">
      <alignment horizontal="center" vertical="top" wrapText="1"/>
    </xf>
    <xf numFmtId="0" fontId="1" fillId="11" borderId="8" xfId="0" applyFont="1" applyFill="1" applyBorder="1" applyAlignment="1" quotePrefix="1">
      <alignment horizontal="center" vertical="top" wrapText="1"/>
    </xf>
    <xf numFmtId="2" fontId="1" fillId="9" borderId="8" xfId="0" applyNumberFormat="1" applyFont="1" applyFill="1" applyBorder="1" applyAlignment="1">
      <alignment horizontal="center" vertical="top" wrapText="1"/>
    </xf>
    <xf numFmtId="0" fontId="1" fillId="10" borderId="8" xfId="0" applyFont="1" applyFill="1" applyBorder="1" applyAlignment="1">
      <alignment horizontal="center" vertical="top" wrapText="1"/>
    </xf>
    <xf numFmtId="0" fontId="1" fillId="10" borderId="8" xfId="0" applyFont="1" applyFill="1" applyBorder="1" applyAlignment="1" quotePrefix="1">
      <alignment horizontal="center" vertical="top" wrapText="1"/>
    </xf>
    <xf numFmtId="0" fontId="1" fillId="9" borderId="8" xfId="0" applyFont="1" applyFill="1" applyBorder="1" applyAlignment="1">
      <alignment horizontal="center" vertical="top" wrapText="1"/>
    </xf>
    <xf numFmtId="0" fontId="1" fillId="9" borderId="8" xfId="0" applyFont="1" applyFill="1" applyBorder="1" applyAlignment="1" quotePrefix="1">
      <alignment horizontal="center" vertical="top" wrapText="1"/>
    </xf>
    <xf numFmtId="1" fontId="1" fillId="9" borderId="8" xfId="0" applyNumberFormat="1" applyFont="1" applyFill="1" applyBorder="1" applyAlignment="1" quotePrefix="1">
      <alignment horizontal="center" vertical="top" wrapText="1"/>
    </xf>
    <xf numFmtId="0" fontId="1" fillId="15" borderId="8" xfId="0" applyFont="1" applyFill="1" applyBorder="1" applyAlignment="1">
      <alignment horizontal="center" vertical="top" wrapText="1"/>
    </xf>
    <xf numFmtId="0" fontId="1" fillId="15" borderId="8" xfId="0" applyFont="1" applyFill="1" applyBorder="1" applyAlignment="1" quotePrefix="1">
      <alignment horizontal="center" vertical="top" wrapText="1"/>
    </xf>
    <xf numFmtId="0" fontId="1" fillId="12" borderId="8" xfId="0" applyFont="1" applyFill="1" applyBorder="1" applyAlignment="1">
      <alignment horizontal="center" vertical="top" wrapText="1"/>
    </xf>
    <xf numFmtId="0" fontId="1" fillId="12" borderId="8" xfId="0" applyFont="1" applyFill="1" applyBorder="1" applyAlignment="1" quotePrefix="1">
      <alignment horizontal="center" vertical="top" wrapText="1"/>
    </xf>
    <xf numFmtId="1" fontId="1" fillId="9" borderId="8" xfId="0" applyNumberFormat="1" applyFont="1" applyFill="1" applyBorder="1" applyAlignment="1">
      <alignment horizontal="center" vertical="top" wrapText="1"/>
    </xf>
    <xf numFmtId="1" fontId="1" fillId="11" borderId="8" xfId="0" applyNumberFormat="1" applyFont="1" applyFill="1" applyBorder="1" applyAlignment="1">
      <alignment horizontal="center" vertical="top" wrapText="1"/>
    </xf>
    <xf numFmtId="1" fontId="1" fillId="11" borderId="8" xfId="0" applyNumberFormat="1" applyFont="1" applyFill="1" applyBorder="1" applyAlignment="1" quotePrefix="1">
      <alignment horizontal="center" vertical="top" wrapText="1"/>
    </xf>
    <xf numFmtId="1" fontId="1" fillId="5" borderId="8" xfId="0" applyNumberFormat="1" applyFont="1" applyFill="1" applyBorder="1" applyAlignment="1">
      <alignment horizontal="center" vertical="top" wrapText="1"/>
    </xf>
    <xf numFmtId="0" fontId="1" fillId="5" borderId="8" xfId="0" applyFont="1" applyFill="1" applyBorder="1" applyAlignment="1" quotePrefix="1">
      <alignment horizontal="center" vertical="top" wrapText="1"/>
    </xf>
    <xf numFmtId="0" fontId="1" fillId="5" borderId="8" xfId="0" applyFont="1" applyFill="1" applyBorder="1" applyAlignment="1">
      <alignment horizontal="center" vertical="top" wrapText="1"/>
    </xf>
    <xf numFmtId="1" fontId="1" fillId="5" borderId="8" xfId="0" applyNumberFormat="1" applyFont="1" applyFill="1" applyBorder="1" applyAlignment="1" quotePrefix="1">
      <alignment horizontal="center" vertical="top" wrapText="1"/>
    </xf>
    <xf numFmtId="0" fontId="0" fillId="11" borderId="2" xfId="0" applyFont="1" applyFill="1" applyBorder="1" applyAlignment="1">
      <alignment vertical="top" wrapText="1"/>
    </xf>
    <xf numFmtId="0" fontId="0" fillId="11" borderId="0" xfId="0" applyFill="1" applyAlignment="1">
      <alignment wrapText="1"/>
    </xf>
    <xf numFmtId="0" fontId="0" fillId="0" borderId="0" xfId="0" applyFont="1" applyBorder="1" applyAlignment="1">
      <alignment vertical="top" wrapText="1"/>
    </xf>
    <xf numFmtId="0" fontId="0" fillId="0" borderId="12" xfId="0" applyFont="1" applyBorder="1" applyAlignment="1">
      <alignment vertical="top" wrapText="1"/>
    </xf>
    <xf numFmtId="0" fontId="0" fillId="0" borderId="0" xfId="0" applyFont="1" applyAlignment="1">
      <alignment vertical="top" wrapText="1"/>
    </xf>
    <xf numFmtId="0" fontId="9" fillId="0" borderId="2" xfId="0" applyFont="1" applyBorder="1" applyAlignment="1">
      <alignment vertical="top" wrapText="1"/>
    </xf>
    <xf numFmtId="0" fontId="0" fillId="0" borderId="2" xfId="0" applyBorder="1" applyAlignment="1">
      <alignment horizontal="right" vertical="top" wrapText="1"/>
    </xf>
    <xf numFmtId="0" fontId="0" fillId="0" borderId="20" xfId="0" applyBorder="1" applyAlignment="1">
      <alignment vertical="top" wrapText="1"/>
    </xf>
    <xf numFmtId="220" fontId="0" fillId="0" borderId="18" xfId="0" applyNumberFormat="1" applyBorder="1" applyAlignment="1">
      <alignment horizontal="center" vertical="top" wrapText="1"/>
    </xf>
    <xf numFmtId="0" fontId="37" fillId="0" borderId="0" xfId="0" applyFont="1" applyBorder="1" applyAlignment="1">
      <alignment vertical="top" wrapText="1"/>
    </xf>
    <xf numFmtId="0" fontId="37" fillId="0" borderId="0" xfId="0" applyFont="1" applyAlignment="1">
      <alignment vertical="top" wrapText="1"/>
    </xf>
    <xf numFmtId="0" fontId="0" fillId="0" borderId="0" xfId="0" applyFont="1" applyBorder="1" applyAlignment="1">
      <alignment vertical="top"/>
    </xf>
    <xf numFmtId="0" fontId="0" fillId="0" borderId="0" xfId="0" applyBorder="1" applyAlignment="1">
      <alignment horizontal="right" vertical="top"/>
    </xf>
    <xf numFmtId="0" fontId="0" fillId="0" borderId="0" xfId="0" applyAlignment="1">
      <alignment horizontal="right" vertical="top" wrapText="1"/>
    </xf>
    <xf numFmtId="0" fontId="38" fillId="0" borderId="0" xfId="0" applyFont="1" applyAlignment="1">
      <alignment vertical="top" wrapText="1"/>
    </xf>
    <xf numFmtId="0" fontId="0" fillId="0" borderId="13" xfId="0" applyBorder="1" applyAlignment="1">
      <alignment vertical="top" wrapText="1"/>
    </xf>
    <xf numFmtId="0" fontId="0" fillId="0" borderId="31" xfId="0" applyBorder="1" applyAlignment="1">
      <alignment vertical="top" wrapText="1"/>
    </xf>
    <xf numFmtId="0" fontId="0" fillId="0" borderId="2" xfId="0" applyBorder="1" applyAlignment="1">
      <alignment/>
    </xf>
    <xf numFmtId="220" fontId="0" fillId="0" borderId="2" xfId="0" applyNumberFormat="1" applyBorder="1" applyAlignment="1">
      <alignment/>
    </xf>
    <xf numFmtId="178" fontId="0" fillId="0" borderId="2" xfId="0" applyNumberFormat="1" applyBorder="1" applyAlignment="1">
      <alignment/>
    </xf>
    <xf numFmtId="2" fontId="0" fillId="0" borderId="2" xfId="0" applyNumberFormat="1" applyBorder="1" applyAlignment="1">
      <alignment/>
    </xf>
    <xf numFmtId="1" fontId="0" fillId="0" borderId="2" xfId="0" applyNumberFormat="1" applyBorder="1" applyAlignment="1">
      <alignment/>
    </xf>
    <xf numFmtId="2" fontId="9" fillId="0" borderId="2" xfId="0" applyNumberFormat="1" applyFont="1" applyBorder="1" applyAlignment="1">
      <alignment/>
    </xf>
    <xf numFmtId="0" fontId="0" fillId="9" borderId="2" xfId="0" applyFill="1" applyBorder="1" applyAlignment="1">
      <alignment/>
    </xf>
    <xf numFmtId="1" fontId="0" fillId="9" borderId="2" xfId="0" applyNumberFormat="1" applyFill="1" applyBorder="1" applyAlignment="1">
      <alignment/>
    </xf>
    <xf numFmtId="2" fontId="0" fillId="9" borderId="2" xfId="0" applyNumberFormat="1" applyFill="1" applyBorder="1" applyAlignment="1">
      <alignment/>
    </xf>
    <xf numFmtId="0" fontId="39" fillId="0" borderId="2" xfId="0" applyFont="1" applyBorder="1" applyAlignment="1">
      <alignment/>
    </xf>
    <xf numFmtId="2" fontId="0" fillId="0" borderId="2" xfId="0" applyNumberFormat="1" applyBorder="1" applyAlignment="1">
      <alignment horizontal="left"/>
    </xf>
    <xf numFmtId="222" fontId="0" fillId="0" borderId="2" xfId="0" applyNumberFormat="1" applyFont="1" applyBorder="1" applyAlignment="1">
      <alignment horizontal="center" vertical="top" wrapText="1"/>
    </xf>
    <xf numFmtId="0" fontId="0" fillId="13" borderId="0" xfId="0" applyFill="1" applyAlignment="1">
      <alignment wrapText="1"/>
    </xf>
    <xf numFmtId="220" fontId="0" fillId="0" borderId="2" xfId="0" applyNumberFormat="1" applyBorder="1" applyAlignment="1">
      <alignment horizontal="left"/>
    </xf>
    <xf numFmtId="0" fontId="0" fillId="0" borderId="0" xfId="0" applyAlignment="1">
      <alignment horizontal="center"/>
    </xf>
    <xf numFmtId="0" fontId="0" fillId="0" borderId="32" xfId="0" applyBorder="1" applyAlignment="1">
      <alignment vertical="top" wrapText="1"/>
    </xf>
    <xf numFmtId="0" fontId="1" fillId="6" borderId="2" xfId="0" applyFont="1" applyFill="1" applyBorder="1" applyAlignment="1">
      <alignment horizontal="center" vertical="top" wrapText="1"/>
    </xf>
    <xf numFmtId="2" fontId="21" fillId="6" borderId="2" xfId="0" applyNumberFormat="1" applyFont="1" applyFill="1" applyBorder="1" applyAlignment="1" applyProtection="1">
      <alignment horizontal="right" vertical="top"/>
      <protection locked="0"/>
    </xf>
    <xf numFmtId="1" fontId="21" fillId="6" borderId="2" xfId="0" applyNumberFormat="1" applyFont="1" applyFill="1" applyBorder="1" applyAlignment="1" applyProtection="1">
      <alignment horizontal="right" vertical="top"/>
      <protection locked="0"/>
    </xf>
    <xf numFmtId="0" fontId="21" fillId="6" borderId="2" xfId="0" applyFont="1" applyFill="1" applyBorder="1" applyAlignment="1" applyProtection="1">
      <alignment horizontal="right" vertical="top"/>
      <protection locked="0"/>
    </xf>
    <xf numFmtId="0" fontId="6" fillId="6" borderId="2" xfId="0" applyFont="1" applyFill="1" applyBorder="1" applyAlignment="1" applyProtection="1">
      <alignment horizontal="right" vertical="top"/>
      <protection locked="0"/>
    </xf>
    <xf numFmtId="0" fontId="0" fillId="6" borderId="0" xfId="0" applyFill="1" applyAlignment="1">
      <alignment vertical="top" wrapText="1"/>
    </xf>
    <xf numFmtId="2" fontId="0" fillId="6" borderId="0" xfId="0" applyNumberFormat="1" applyFill="1" applyAlignment="1">
      <alignment vertical="top" wrapText="1"/>
    </xf>
    <xf numFmtId="0" fontId="0" fillId="6" borderId="0" xfId="0" applyFill="1" applyAlignment="1">
      <alignment wrapText="1"/>
    </xf>
    <xf numFmtId="0" fontId="0" fillId="6" borderId="0" xfId="0" applyFont="1" applyFill="1" applyAlignment="1">
      <alignment wrapText="1"/>
    </xf>
    <xf numFmtId="1" fontId="0" fillId="6" borderId="0" xfId="0" applyNumberFormat="1" applyFont="1" applyFill="1" applyAlignment="1">
      <alignment wrapText="1"/>
    </xf>
    <xf numFmtId="0" fontId="0" fillId="6" borderId="8" xfId="0" applyFont="1" applyFill="1" applyBorder="1" applyAlignment="1">
      <alignment wrapText="1"/>
    </xf>
    <xf numFmtId="1" fontId="0" fillId="6" borderId="8" xfId="0" applyNumberFormat="1" applyFont="1" applyFill="1" applyBorder="1" applyAlignment="1">
      <alignment wrapText="1"/>
    </xf>
    <xf numFmtId="0" fontId="1" fillId="6" borderId="2" xfId="0" applyFont="1" applyFill="1" applyBorder="1" applyAlignment="1">
      <alignment horizontal="center" vertical="top" wrapText="1"/>
    </xf>
    <xf numFmtId="0" fontId="1" fillId="6" borderId="2" xfId="0" applyFont="1" applyFill="1" applyBorder="1" applyAlignment="1" quotePrefix="1">
      <alignment horizontal="center" vertical="top" wrapText="1"/>
    </xf>
    <xf numFmtId="1" fontId="1" fillId="6" borderId="2" xfId="0" applyNumberFormat="1" applyFont="1" applyFill="1" applyBorder="1" applyAlignment="1">
      <alignment horizontal="center" vertical="top" wrapText="1"/>
    </xf>
    <xf numFmtId="1" fontId="1" fillId="6" borderId="2" xfId="0" applyNumberFormat="1" applyFont="1" applyFill="1" applyBorder="1" applyAlignment="1">
      <alignment horizontal="center" vertical="top" wrapText="1"/>
    </xf>
    <xf numFmtId="1" fontId="21" fillId="6" borderId="2" xfId="0" applyNumberFormat="1" applyFont="1" applyFill="1" applyBorder="1" applyAlignment="1" applyProtection="1">
      <alignment horizontal="center" vertical="top"/>
      <protection locked="0"/>
    </xf>
    <xf numFmtId="2" fontId="36" fillId="14" borderId="0" xfId="0" applyNumberFormat="1" applyFont="1" applyFill="1" applyAlignment="1">
      <alignment wrapText="1"/>
    </xf>
    <xf numFmtId="1" fontId="30" fillId="14" borderId="0" xfId="0" applyNumberFormat="1" applyFont="1" applyFill="1" applyAlignment="1">
      <alignment wrapText="1"/>
    </xf>
    <xf numFmtId="2" fontId="30" fillId="14" borderId="0" xfId="0" applyNumberFormat="1" applyFont="1" applyFill="1" applyAlignment="1">
      <alignment wrapText="1"/>
    </xf>
    <xf numFmtId="220" fontId="0" fillId="0" borderId="9" xfId="0" applyNumberFormat="1" applyFont="1" applyBorder="1" applyAlignment="1">
      <alignment horizontal="center" vertical="top" wrapText="1"/>
    </xf>
    <xf numFmtId="0" fontId="0" fillId="0" borderId="2" xfId="0" applyFont="1" applyBorder="1" applyAlignment="1">
      <alignment horizontal="left" vertical="top" wrapText="1"/>
    </xf>
    <xf numFmtId="222" fontId="0" fillId="0" borderId="2" xfId="0" applyNumberFormat="1" applyFont="1" applyBorder="1" applyAlignment="1">
      <alignment horizontal="center" vertical="top" wrapText="1"/>
    </xf>
    <xf numFmtId="0" fontId="0" fillId="0" borderId="0" xfId="0" applyFont="1" applyAlignment="1">
      <alignment vertical="top" wrapText="1"/>
    </xf>
    <xf numFmtId="0" fontId="0" fillId="16" borderId="2" xfId="0" applyFill="1" applyBorder="1" applyAlignment="1">
      <alignment/>
    </xf>
    <xf numFmtId="0" fontId="1" fillId="0" borderId="0" xfId="0" applyFont="1" applyAlignment="1">
      <alignment horizontal="right" vertical="top" wrapText="1"/>
    </xf>
    <xf numFmtId="0" fontId="0" fillId="0" borderId="0" xfId="0" applyAlignment="1">
      <alignment horizontal="center" wrapText="1"/>
    </xf>
    <xf numFmtId="179" fontId="0" fillId="0" borderId="2" xfId="0" applyNumberFormat="1" applyFont="1" applyBorder="1" applyAlignment="1" applyProtection="1" quotePrefix="1">
      <alignment horizontal="left" vertical="top" wrapText="1"/>
      <protection locked="0"/>
    </xf>
    <xf numFmtId="2" fontId="1" fillId="5" borderId="0" xfId="0" applyNumberFormat="1" applyFont="1" applyFill="1" applyAlignment="1">
      <alignment wrapText="1"/>
    </xf>
    <xf numFmtId="220" fontId="0" fillId="0" borderId="2" xfId="0" applyNumberFormat="1" applyBorder="1" applyAlignment="1">
      <alignment horizontal="center" wrapText="1"/>
    </xf>
    <xf numFmtId="1" fontId="0" fillId="0" borderId="2" xfId="0" applyNumberFormat="1" applyBorder="1" applyAlignment="1">
      <alignment horizontal="center" wrapText="1"/>
    </xf>
    <xf numFmtId="2" fontId="0" fillId="0" borderId="2" xfId="0" applyNumberFormat="1" applyBorder="1" applyAlignment="1">
      <alignment wrapText="1"/>
    </xf>
    <xf numFmtId="2" fontId="0" fillId="0" borderId="2" xfId="0" applyNumberFormat="1" applyBorder="1" applyAlignment="1">
      <alignment horizontal="center" wrapText="1"/>
    </xf>
    <xf numFmtId="0" fontId="0" fillId="6" borderId="0" xfId="0" applyFill="1" applyAlignment="1">
      <alignment/>
    </xf>
    <xf numFmtId="220" fontId="0" fillId="0" borderId="0" xfId="0" applyNumberFormat="1" applyAlignment="1">
      <alignment/>
    </xf>
    <xf numFmtId="0" fontId="0" fillId="0" borderId="0" xfId="0" applyAlignment="1">
      <alignment vertical="top"/>
    </xf>
    <xf numFmtId="178" fontId="0" fillId="0" borderId="2" xfId="0" applyNumberFormat="1" applyBorder="1" applyAlignment="1">
      <alignment horizontal="center" vertical="top" wrapText="1"/>
    </xf>
    <xf numFmtId="1" fontId="0" fillId="0" borderId="2" xfId="0" applyNumberFormat="1" applyBorder="1" applyAlignment="1">
      <alignment horizontal="center" vertical="top" wrapText="1"/>
    </xf>
    <xf numFmtId="2" fontId="9" fillId="0" borderId="0" xfId="0" applyNumberFormat="1" applyFont="1" applyAlignment="1">
      <alignment vertical="top" wrapText="1"/>
    </xf>
    <xf numFmtId="2" fontId="0" fillId="9" borderId="2" xfId="0" applyNumberFormat="1" applyFill="1" applyBorder="1" applyAlignment="1">
      <alignment vertical="top" wrapText="1"/>
    </xf>
    <xf numFmtId="0" fontId="1" fillId="0" borderId="2" xfId="0" applyFont="1" applyBorder="1" applyAlignment="1" quotePrefix="1">
      <alignment horizontal="center" vertical="top" wrapText="1"/>
    </xf>
    <xf numFmtId="0" fontId="1" fillId="0" borderId="2" xfId="0" applyFont="1" applyBorder="1" applyAlignment="1" quotePrefix="1">
      <alignment horizontal="center" vertical="top" wrapText="1"/>
    </xf>
    <xf numFmtId="0" fontId="9" fillId="0" borderId="2" xfId="0" applyFont="1" applyBorder="1" applyAlignment="1" applyProtection="1">
      <alignment horizontal="center" vertical="top" wrapText="1"/>
      <protection locked="0"/>
    </xf>
    <xf numFmtId="0" fontId="0" fillId="7" borderId="2" xfId="0" applyFill="1" applyBorder="1" applyAlignment="1" applyProtection="1">
      <alignment horizontal="center" vertical="top" wrapText="1"/>
      <protection/>
    </xf>
    <xf numFmtId="0" fontId="23" fillId="0" borderId="2" xfId="0" applyFont="1" applyBorder="1" applyAlignment="1" applyProtection="1" quotePrefix="1">
      <alignment horizontal="center" vertical="top" wrapText="1"/>
      <protection locked="0"/>
    </xf>
    <xf numFmtId="0" fontId="23" fillId="7" borderId="2" xfId="0" applyFont="1" applyFill="1" applyBorder="1" applyAlignment="1" applyProtection="1">
      <alignment horizontal="center" vertical="top" wrapText="1"/>
      <protection/>
    </xf>
    <xf numFmtId="0" fontId="24" fillId="4" borderId="2" xfId="0" applyFont="1" applyFill="1" applyBorder="1" applyAlignment="1" applyProtection="1">
      <alignment horizontal="center" vertical="top" wrapText="1"/>
      <protection/>
    </xf>
    <xf numFmtId="0" fontId="9" fillId="9" borderId="2" xfId="0" applyFont="1" applyFill="1" applyBorder="1" applyAlignment="1" applyProtection="1" quotePrefix="1">
      <alignment horizontal="center" vertical="top" wrapText="1"/>
      <protection locked="0"/>
    </xf>
    <xf numFmtId="0" fontId="25" fillId="4" borderId="2" xfId="0" applyFont="1" applyFill="1" applyBorder="1" applyAlignment="1" applyProtection="1">
      <alignment horizontal="center" vertical="top" wrapText="1"/>
      <protection/>
    </xf>
    <xf numFmtId="0" fontId="0" fillId="0" borderId="0" xfId="0" applyAlignment="1">
      <alignment horizontal="center" vertical="top" wrapText="1"/>
    </xf>
    <xf numFmtId="0" fontId="0" fillId="0" borderId="2" xfId="0" applyFont="1" applyFill="1" applyBorder="1" applyAlignment="1">
      <alignment horizontal="center" wrapText="1"/>
    </xf>
    <xf numFmtId="0" fontId="1" fillId="0" borderId="2" xfId="0" applyFont="1" applyBorder="1" applyAlignment="1">
      <alignment horizontal="center" vertical="top" wrapText="1"/>
    </xf>
    <xf numFmtId="0" fontId="0" fillId="7" borderId="2" xfId="0" applyFont="1" applyFill="1" applyBorder="1" applyAlignment="1" applyProtection="1">
      <alignment horizontal="center" wrapText="1"/>
      <protection/>
    </xf>
    <xf numFmtId="0" fontId="1" fillId="7" borderId="2" xfId="0" applyFont="1" applyFill="1" applyBorder="1" applyAlignment="1" applyProtection="1">
      <alignment horizontal="center" vertical="top" wrapText="1"/>
      <protection/>
    </xf>
    <xf numFmtId="0" fontId="27" fillId="14" borderId="2" xfId="0" applyFont="1" applyFill="1" applyBorder="1" applyAlignment="1" applyProtection="1">
      <alignment horizontal="center" vertical="top" wrapText="1"/>
      <protection/>
    </xf>
    <xf numFmtId="220" fontId="33" fillId="0" borderId="13" xfId="0" applyNumberFormat="1" applyFont="1" applyBorder="1" applyAlignment="1">
      <alignment horizontal="center" vertical="top" wrapText="1"/>
    </xf>
    <xf numFmtId="2" fontId="31" fillId="0" borderId="13" xfId="0" applyNumberFormat="1" applyFont="1" applyBorder="1" applyAlignment="1">
      <alignment vertical="top" wrapText="1"/>
    </xf>
    <xf numFmtId="0" fontId="1" fillId="0" borderId="2" xfId="0" applyFont="1" applyBorder="1" applyAlignment="1">
      <alignment vertical="top" wrapText="1"/>
    </xf>
    <xf numFmtId="0" fontId="1" fillId="0" borderId="2" xfId="0" applyFont="1" applyBorder="1" applyAlignment="1">
      <alignment vertical="top"/>
    </xf>
    <xf numFmtId="0" fontId="35" fillId="0" borderId="2" xfId="0" applyFont="1" applyBorder="1" applyAlignment="1">
      <alignment vertical="top" wrapText="1"/>
    </xf>
    <xf numFmtId="2" fontId="32" fillId="0" borderId="13" xfId="0" applyNumberFormat="1" applyFont="1" applyBorder="1" applyAlignment="1">
      <alignment vertical="top" wrapText="1"/>
    </xf>
    <xf numFmtId="1" fontId="1" fillId="5" borderId="0" xfId="0" applyNumberFormat="1" applyFont="1" applyFill="1" applyAlignment="1">
      <alignment wrapText="1"/>
    </xf>
    <xf numFmtId="0" fontId="1" fillId="0" borderId="33" xfId="0" applyFont="1" applyBorder="1" applyAlignment="1">
      <alignment vertical="top"/>
    </xf>
    <xf numFmtId="0" fontId="0" fillId="0" borderId="15" xfId="0" applyFont="1" applyBorder="1" applyAlignment="1">
      <alignment vertical="top" wrapText="1"/>
    </xf>
    <xf numFmtId="0" fontId="1" fillId="0" borderId="34" xfId="0" applyFont="1" applyBorder="1" applyAlignment="1">
      <alignment vertical="top"/>
    </xf>
    <xf numFmtId="0" fontId="1" fillId="0" borderId="35" xfId="0" applyFont="1" applyBorder="1" applyAlignment="1">
      <alignment horizontal="right" vertical="top" wrapText="1"/>
    </xf>
    <xf numFmtId="0" fontId="9" fillId="0" borderId="36" xfId="0" applyFont="1" applyBorder="1" applyAlignment="1">
      <alignment horizontal="center" vertical="top" wrapText="1"/>
    </xf>
    <xf numFmtId="220" fontId="0" fillId="0" borderId="37" xfId="0" applyNumberFormat="1" applyBorder="1" applyAlignment="1">
      <alignment horizontal="center" vertical="top" wrapText="1"/>
    </xf>
    <xf numFmtId="2" fontId="31" fillId="0" borderId="13" xfId="0" applyNumberFormat="1" applyFont="1" applyBorder="1" applyAlignment="1">
      <alignment horizontal="right" vertical="top" wrapText="1"/>
    </xf>
    <xf numFmtId="0" fontId="9" fillId="0" borderId="38" xfId="0" applyFont="1" applyBorder="1" applyAlignment="1">
      <alignment horizontal="center" vertical="top" wrapText="1"/>
    </xf>
    <xf numFmtId="220" fontId="0" fillId="0" borderId="39" xfId="0" applyNumberFormat="1" applyBorder="1" applyAlignment="1">
      <alignment horizontal="center" vertical="top" wrapText="1"/>
    </xf>
    <xf numFmtId="0" fontId="9" fillId="0" borderId="29" xfId="0" applyFont="1" applyBorder="1" applyAlignment="1">
      <alignment horizontal="center" vertical="top" wrapText="1"/>
    </xf>
    <xf numFmtId="0" fontId="0" fillId="0" borderId="33" xfId="0" applyFont="1" applyBorder="1" applyAlignment="1">
      <alignment horizontal="left" vertical="top"/>
    </xf>
    <xf numFmtId="0" fontId="0" fillId="0" borderId="15" xfId="0" applyFont="1" applyBorder="1" applyAlignment="1">
      <alignment vertical="top"/>
    </xf>
    <xf numFmtId="0" fontId="0" fillId="0" borderId="40" xfId="0" applyFont="1" applyBorder="1" applyAlignment="1">
      <alignment vertical="top"/>
    </xf>
    <xf numFmtId="0" fontId="0" fillId="0" borderId="41" xfId="0" applyFont="1" applyBorder="1" applyAlignment="1">
      <alignment vertical="top"/>
    </xf>
    <xf numFmtId="0" fontId="0" fillId="0" borderId="42" xfId="0" applyBorder="1" applyAlignment="1">
      <alignment vertical="top"/>
    </xf>
    <xf numFmtId="2" fontId="32" fillId="0" borderId="19" xfId="0" applyNumberFormat="1" applyFont="1" applyBorder="1" applyAlignment="1">
      <alignment horizontal="center" vertical="top" wrapText="1"/>
    </xf>
    <xf numFmtId="0" fontId="0" fillId="0" borderId="35" xfId="0" applyBorder="1" applyAlignment="1">
      <alignment vertical="top" wrapText="1"/>
    </xf>
    <xf numFmtId="0" fontId="37" fillId="0" borderId="35" xfId="0" applyFont="1" applyBorder="1" applyAlignment="1">
      <alignment vertical="top" wrapText="1"/>
    </xf>
    <xf numFmtId="0" fontId="37" fillId="0" borderId="42" xfId="0" applyFont="1" applyBorder="1" applyAlignment="1">
      <alignment vertical="top"/>
    </xf>
    <xf numFmtId="2" fontId="31" fillId="0" borderId="16" xfId="0" applyNumberFormat="1" applyFont="1" applyBorder="1" applyAlignment="1">
      <alignment horizontal="right" vertical="top" wrapText="1"/>
    </xf>
    <xf numFmtId="0" fontId="0" fillId="0" borderId="15" xfId="0" applyBorder="1" applyAlignment="1">
      <alignment vertical="top"/>
    </xf>
    <xf numFmtId="0" fontId="0" fillId="0" borderId="15" xfId="0" applyBorder="1" applyAlignment="1">
      <alignment horizontal="right" vertical="top"/>
    </xf>
    <xf numFmtId="0" fontId="0" fillId="0" borderId="40" xfId="0" applyBorder="1" applyAlignment="1">
      <alignment vertical="top"/>
    </xf>
    <xf numFmtId="0" fontId="0" fillId="0" borderId="33" xfId="0" applyFont="1" applyBorder="1" applyAlignment="1">
      <alignment vertical="top"/>
    </xf>
    <xf numFmtId="0" fontId="0" fillId="0" borderId="41" xfId="0" applyBorder="1" applyAlignment="1">
      <alignment vertical="top"/>
    </xf>
    <xf numFmtId="0" fontId="1" fillId="13" borderId="2" xfId="0" applyFont="1" applyFill="1" applyBorder="1" applyAlignment="1">
      <alignment vertical="top" wrapText="1"/>
    </xf>
    <xf numFmtId="0" fontId="1" fillId="13" borderId="2" xfId="0" applyFont="1" applyFill="1" applyBorder="1" applyAlignment="1">
      <alignment horizontal="center" vertical="top" wrapText="1"/>
    </xf>
    <xf numFmtId="1" fontId="6" fillId="13" borderId="2" xfId="0" applyNumberFormat="1" applyFont="1" applyFill="1" applyBorder="1" applyAlignment="1" applyProtection="1">
      <alignment horizontal="right" vertical="top"/>
      <protection locked="0"/>
    </xf>
    <xf numFmtId="2" fontId="6" fillId="13" borderId="2" xfId="0" applyNumberFormat="1" applyFont="1" applyFill="1" applyBorder="1" applyAlignment="1" applyProtection="1">
      <alignment horizontal="right" vertical="top"/>
      <protection locked="0"/>
    </xf>
    <xf numFmtId="1" fontId="6" fillId="13" borderId="2" xfId="0" applyNumberFormat="1" applyFont="1" applyFill="1" applyBorder="1" applyAlignment="1" applyProtection="1">
      <alignment horizontal="right" vertical="top"/>
      <protection/>
    </xf>
    <xf numFmtId="2" fontId="6" fillId="13" borderId="2" xfId="0" applyNumberFormat="1" applyFont="1" applyFill="1" applyBorder="1" applyAlignment="1" applyProtection="1">
      <alignment horizontal="right" vertical="top"/>
      <protection/>
    </xf>
    <xf numFmtId="2" fontId="24" fillId="13" borderId="2" xfId="0" applyNumberFormat="1" applyFont="1" applyFill="1" applyBorder="1" applyAlignment="1" applyProtection="1">
      <alignment horizontal="right" vertical="top"/>
      <protection/>
    </xf>
    <xf numFmtId="1" fontId="24" fillId="13" borderId="2" xfId="0" applyNumberFormat="1" applyFont="1" applyFill="1" applyBorder="1" applyAlignment="1" applyProtection="1">
      <alignment horizontal="right" vertical="top"/>
      <protection/>
    </xf>
    <xf numFmtId="1" fontId="1" fillId="13" borderId="2" xfId="0" applyNumberFormat="1" applyFont="1" applyFill="1" applyBorder="1" applyAlignment="1">
      <alignment horizontal="center" vertical="top" wrapText="1"/>
    </xf>
    <xf numFmtId="1" fontId="1" fillId="13" borderId="2" xfId="0" applyNumberFormat="1" applyFont="1" applyFill="1" applyBorder="1" applyAlignment="1" applyProtection="1">
      <alignment horizontal="justify" vertical="top" wrapText="1"/>
      <protection locked="0"/>
    </xf>
    <xf numFmtId="0" fontId="0" fillId="0" borderId="13" xfId="0" applyFont="1" applyFill="1" applyBorder="1" applyAlignment="1">
      <alignment vertical="top" wrapText="1"/>
    </xf>
    <xf numFmtId="0" fontId="1" fillId="9" borderId="43" xfId="0" applyFont="1" applyFill="1" applyBorder="1" applyAlignment="1">
      <alignment horizontal="center" vertical="top" wrapText="1"/>
    </xf>
    <xf numFmtId="0" fontId="1" fillId="9" borderId="13" xfId="0" applyFont="1" applyFill="1" applyBorder="1" applyAlignment="1">
      <alignment horizontal="center" vertical="top" wrapText="1"/>
    </xf>
    <xf numFmtId="1" fontId="21" fillId="9" borderId="13" xfId="0" applyNumberFormat="1" applyFont="1" applyFill="1" applyBorder="1" applyAlignment="1" applyProtection="1">
      <alignment horizontal="right" vertical="top"/>
      <protection locked="0"/>
    </xf>
    <xf numFmtId="2" fontId="21" fillId="9" borderId="13" xfId="0" applyNumberFormat="1" applyFont="1" applyFill="1" applyBorder="1" applyAlignment="1" applyProtection="1">
      <alignment horizontal="right" vertical="top"/>
      <protection locked="0"/>
    </xf>
    <xf numFmtId="1" fontId="6" fillId="7" borderId="13" xfId="0" applyNumberFormat="1" applyFont="1" applyFill="1" applyBorder="1" applyAlignment="1" applyProtection="1">
      <alignment horizontal="right" vertical="top"/>
      <protection/>
    </xf>
    <xf numFmtId="2" fontId="6" fillId="7" borderId="13" xfId="0" applyNumberFormat="1" applyFont="1" applyFill="1" applyBorder="1" applyAlignment="1" applyProtection="1">
      <alignment horizontal="right" vertical="top"/>
      <protection/>
    </xf>
    <xf numFmtId="2" fontId="24" fillId="14" borderId="13" xfId="0" applyNumberFormat="1" applyFont="1" applyFill="1" applyBorder="1" applyAlignment="1" applyProtection="1">
      <alignment horizontal="right" vertical="top"/>
      <protection/>
    </xf>
    <xf numFmtId="1" fontId="24" fillId="14" borderId="13" xfId="0" applyNumberFormat="1" applyFont="1" applyFill="1" applyBorder="1" applyAlignment="1" applyProtection="1">
      <alignment horizontal="right" vertical="top"/>
      <protection/>
    </xf>
    <xf numFmtId="1" fontId="0" fillId="0" borderId="13" xfId="0" applyNumberFormat="1" applyFont="1" applyFill="1" applyBorder="1" applyAlignment="1">
      <alignment wrapText="1"/>
    </xf>
    <xf numFmtId="1" fontId="1" fillId="9" borderId="13" xfId="0" applyNumberFormat="1" applyFont="1" applyFill="1" applyBorder="1" applyAlignment="1">
      <alignment horizontal="center" vertical="top" wrapText="1"/>
    </xf>
    <xf numFmtId="1" fontId="1" fillId="9" borderId="13" xfId="0" applyNumberFormat="1" applyFont="1" applyFill="1" applyBorder="1" applyAlignment="1">
      <alignment horizontal="center" vertical="top" wrapText="1"/>
    </xf>
    <xf numFmtId="1" fontId="0" fillId="7" borderId="13" xfId="0" applyNumberFormat="1" applyFont="1" applyFill="1" applyBorder="1" applyAlignment="1" applyProtection="1">
      <alignment horizontal="justify" vertical="top" wrapText="1"/>
      <protection locked="0"/>
    </xf>
    <xf numFmtId="0" fontId="0" fillId="0" borderId="20" xfId="0" applyFont="1" applyFill="1" applyBorder="1" applyAlignment="1">
      <alignment vertical="top" wrapText="1"/>
    </xf>
    <xf numFmtId="0" fontId="1" fillId="10" borderId="44" xfId="0" applyFont="1" applyFill="1" applyBorder="1" applyAlignment="1">
      <alignment horizontal="center" vertical="top" wrapText="1"/>
    </xf>
    <xf numFmtId="0" fontId="1" fillId="9" borderId="20" xfId="0" applyFont="1" applyFill="1" applyBorder="1" applyAlignment="1">
      <alignment horizontal="center" vertical="top" wrapText="1"/>
    </xf>
    <xf numFmtId="2" fontId="21" fillId="9" borderId="20" xfId="0" applyNumberFormat="1" applyFont="1" applyFill="1" applyBorder="1" applyAlignment="1" applyProtection="1">
      <alignment horizontal="right" vertical="top"/>
      <protection locked="0"/>
    </xf>
    <xf numFmtId="2" fontId="6" fillId="7" borderId="20" xfId="0" applyNumberFormat="1" applyFont="1" applyFill="1" applyBorder="1" applyAlignment="1" applyProtection="1">
      <alignment horizontal="right" vertical="top"/>
      <protection/>
    </xf>
    <xf numFmtId="0" fontId="21" fillId="10" borderId="20" xfId="0" applyFont="1" applyFill="1" applyBorder="1" applyAlignment="1" applyProtection="1">
      <alignment horizontal="right" vertical="top"/>
      <protection locked="0"/>
    </xf>
    <xf numFmtId="0" fontId="6" fillId="10" borderId="20" xfId="0" applyFont="1" applyFill="1" applyBorder="1" applyAlignment="1" applyProtection="1">
      <alignment horizontal="right" vertical="top"/>
      <protection locked="0"/>
    </xf>
    <xf numFmtId="2" fontId="24" fillId="14" borderId="20" xfId="0" applyNumberFormat="1" applyFont="1" applyFill="1" applyBorder="1" applyAlignment="1" applyProtection="1">
      <alignment horizontal="right" vertical="top"/>
      <protection/>
    </xf>
    <xf numFmtId="0" fontId="0" fillId="0" borderId="44" xfId="0" applyFont="1" applyFill="1" applyBorder="1" applyAlignment="1">
      <alignment wrapText="1"/>
    </xf>
    <xf numFmtId="0" fontId="1" fillId="10" borderId="20" xfId="0" applyFont="1" applyFill="1" applyBorder="1" applyAlignment="1">
      <alignment horizontal="center" vertical="top" wrapText="1"/>
    </xf>
    <xf numFmtId="0" fontId="1" fillId="10" borderId="20" xfId="0" applyFont="1" applyFill="1" applyBorder="1" applyAlignment="1">
      <alignment horizontal="center" vertical="top" wrapText="1"/>
    </xf>
    <xf numFmtId="0" fontId="0" fillId="7" borderId="20" xfId="0" applyFont="1" applyFill="1" applyBorder="1" applyAlignment="1" applyProtection="1">
      <alignment horizontal="justify" vertical="top" wrapText="1"/>
      <protection locked="0"/>
    </xf>
    <xf numFmtId="1" fontId="21" fillId="10" borderId="20" xfId="0" applyNumberFormat="1" applyFont="1" applyFill="1" applyBorder="1" applyAlignment="1" applyProtection="1">
      <alignment horizontal="center" vertical="top"/>
      <protection locked="0"/>
    </xf>
    <xf numFmtId="0" fontId="1" fillId="13" borderId="2" xfId="0" applyFont="1" applyFill="1" applyBorder="1" applyAlignment="1">
      <alignment wrapText="1"/>
    </xf>
    <xf numFmtId="1" fontId="1" fillId="13" borderId="2" xfId="0" applyNumberFormat="1" applyFont="1" applyFill="1" applyBorder="1" applyAlignment="1">
      <alignment wrapText="1"/>
    </xf>
    <xf numFmtId="1" fontId="29" fillId="13" borderId="2" xfId="0" applyNumberFormat="1" applyFont="1" applyFill="1" applyBorder="1" applyAlignment="1">
      <alignment wrapText="1"/>
    </xf>
    <xf numFmtId="2" fontId="1" fillId="13" borderId="2" xfId="0" applyNumberFormat="1" applyFont="1" applyFill="1" applyBorder="1" applyAlignment="1">
      <alignment wrapText="1"/>
    </xf>
    <xf numFmtId="2" fontId="6" fillId="8" borderId="2" xfId="0" applyNumberFormat="1" applyFont="1" applyFill="1" applyBorder="1" applyAlignment="1" applyProtection="1">
      <alignment horizontal="right" vertical="top"/>
      <protection locked="0"/>
    </xf>
    <xf numFmtId="1" fontId="6" fillId="8" borderId="2" xfId="0" applyNumberFormat="1" applyFont="1" applyFill="1" applyBorder="1" applyAlignment="1" applyProtection="1">
      <alignment horizontal="right" vertical="top"/>
      <protection locked="0"/>
    </xf>
    <xf numFmtId="0" fontId="1" fillId="0" borderId="15" xfId="0" applyFont="1" applyBorder="1" applyAlignment="1">
      <alignment vertical="top"/>
    </xf>
    <xf numFmtId="0" fontId="1" fillId="0" borderId="0" xfId="0" applyFont="1" applyBorder="1" applyAlignment="1">
      <alignment vertical="top"/>
    </xf>
    <xf numFmtId="0" fontId="40" fillId="0" borderId="15" xfId="0" applyFont="1" applyBorder="1" applyAlignment="1">
      <alignment vertical="top"/>
    </xf>
    <xf numFmtId="0" fontId="40" fillId="0" borderId="0" xfId="0" applyFont="1" applyBorder="1" applyAlignment="1">
      <alignment vertical="top"/>
    </xf>
    <xf numFmtId="0" fontId="41" fillId="0" borderId="22" xfId="0" applyFont="1" applyBorder="1" applyAlignment="1">
      <alignment horizontal="center" vertical="top" wrapText="1"/>
    </xf>
    <xf numFmtId="220" fontId="40" fillId="0" borderId="2" xfId="0" applyNumberFormat="1" applyFont="1" applyBorder="1" applyAlignment="1">
      <alignment horizontal="center" vertical="top" wrapText="1"/>
    </xf>
    <xf numFmtId="0" fontId="40" fillId="0" borderId="0" xfId="0" applyFont="1" applyAlignment="1">
      <alignment vertical="top" wrapText="1"/>
    </xf>
    <xf numFmtId="1" fontId="0" fillId="0" borderId="2" xfId="0" applyNumberFormat="1" applyBorder="1" applyAlignment="1">
      <alignment horizontal="left" vertical="top" wrapText="1"/>
    </xf>
    <xf numFmtId="1" fontId="21" fillId="17" borderId="2" xfId="0" applyNumberFormat="1" applyFont="1" applyFill="1" applyBorder="1" applyAlignment="1" applyProtection="1">
      <alignment horizontal="right" vertical="top"/>
      <protection locked="0"/>
    </xf>
    <xf numFmtId="220" fontId="0" fillId="0" borderId="14" xfId="0" applyNumberFormat="1" applyBorder="1" applyAlignment="1">
      <alignment horizontal="right" vertical="top" wrapText="1"/>
    </xf>
    <xf numFmtId="0" fontId="1" fillId="0" borderId="34" xfId="0" applyFont="1" applyBorder="1" applyAlignment="1">
      <alignment vertical="top" wrapText="1"/>
    </xf>
    <xf numFmtId="2" fontId="1" fillId="0" borderId="12" xfId="0" applyNumberFormat="1" applyFont="1" applyBorder="1" applyAlignment="1">
      <alignment vertical="top" wrapText="1"/>
    </xf>
    <xf numFmtId="0" fontId="1" fillId="0" borderId="7" xfId="0" applyFont="1" applyBorder="1" applyAlignment="1">
      <alignment vertical="top" wrapText="1"/>
    </xf>
    <xf numFmtId="2" fontId="31" fillId="0" borderId="14" xfId="0" applyNumberFormat="1" applyFont="1" applyBorder="1" applyAlignment="1">
      <alignment vertical="top" wrapText="1"/>
    </xf>
    <xf numFmtId="2" fontId="31" fillId="0" borderId="8" xfId="0" applyNumberFormat="1" applyFont="1" applyBorder="1" applyAlignment="1">
      <alignment vertical="top" wrapText="1"/>
    </xf>
    <xf numFmtId="2" fontId="32" fillId="0" borderId="11" xfId="0" applyNumberFormat="1" applyFont="1" applyBorder="1" applyAlignment="1">
      <alignment horizontal="right" vertical="top" wrapText="1"/>
    </xf>
    <xf numFmtId="2" fontId="32" fillId="0" borderId="11" xfId="0" applyNumberFormat="1" applyFont="1" applyBorder="1" applyAlignment="1">
      <alignment horizontal="center" vertical="top" wrapText="1"/>
    </xf>
    <xf numFmtId="2" fontId="32" fillId="0" borderId="11" xfId="0" applyNumberFormat="1" applyFont="1" applyBorder="1" applyAlignment="1">
      <alignment vertical="top" wrapText="1"/>
    </xf>
    <xf numFmtId="2" fontId="32" fillId="0" borderId="45" xfId="0" applyNumberFormat="1" applyFont="1" applyBorder="1" applyAlignment="1">
      <alignment horizontal="right" vertical="top" wrapText="1"/>
    </xf>
    <xf numFmtId="2" fontId="32" fillId="0" borderId="44" xfId="0" applyNumberFormat="1" applyFont="1" applyBorder="1" applyAlignment="1">
      <alignment vertical="top" wrapText="1"/>
    </xf>
    <xf numFmtId="2" fontId="32" fillId="0" borderId="4" xfId="0" applyNumberFormat="1" applyFont="1" applyBorder="1" applyAlignment="1">
      <alignment vertical="top" wrapText="1"/>
    </xf>
    <xf numFmtId="0" fontId="1" fillId="0" borderId="46" xfId="0" applyFont="1" applyBorder="1" applyAlignment="1">
      <alignment horizontal="right" vertical="top" wrapText="1"/>
    </xf>
    <xf numFmtId="0" fontId="1" fillId="0" borderId="47" xfId="0" applyFont="1" applyBorder="1" applyAlignment="1">
      <alignment horizontal="right" vertical="top" wrapText="1"/>
    </xf>
    <xf numFmtId="2" fontId="31" fillId="0" borderId="16" xfId="0" applyNumberFormat="1" applyFont="1" applyBorder="1" applyAlignment="1">
      <alignment vertical="top" wrapText="1"/>
    </xf>
    <xf numFmtId="0" fontId="21" fillId="0" borderId="21" xfId="0" applyFont="1" applyBorder="1" applyAlignment="1">
      <alignment horizontal="center" vertical="top" wrapText="1"/>
    </xf>
    <xf numFmtId="0" fontId="21" fillId="0" borderId="23" xfId="0" applyFont="1" applyBorder="1" applyAlignment="1">
      <alignment horizontal="center" vertical="top" wrapText="1"/>
    </xf>
    <xf numFmtId="0" fontId="0" fillId="6" borderId="0" xfId="0" applyFill="1" applyAlignment="1">
      <alignment vertical="top"/>
    </xf>
    <xf numFmtId="0" fontId="42" fillId="0" borderId="0" xfId="0" applyFont="1" applyAlignment="1">
      <alignment horizontal="center" vertical="top" wrapText="1"/>
    </xf>
    <xf numFmtId="0" fontId="41" fillId="0" borderId="48" xfId="0" applyFont="1" applyBorder="1" applyAlignment="1">
      <alignment horizontal="center" vertical="top" wrapText="1"/>
    </xf>
    <xf numFmtId="0" fontId="40" fillId="13" borderId="2" xfId="0" applyFont="1" applyFill="1" applyBorder="1" applyAlignment="1">
      <alignment vertical="top" wrapText="1"/>
    </xf>
    <xf numFmtId="0" fontId="40" fillId="13" borderId="2" xfId="0" applyFont="1" applyFill="1" applyBorder="1" applyAlignment="1">
      <alignment horizontal="center" vertical="top" wrapText="1"/>
    </xf>
    <xf numFmtId="1" fontId="40" fillId="13" borderId="2" xfId="0" applyNumberFormat="1" applyFont="1" applyFill="1" applyBorder="1" applyAlignment="1" applyProtection="1">
      <alignment horizontal="left" vertical="top"/>
      <protection locked="0"/>
    </xf>
    <xf numFmtId="179" fontId="40" fillId="13" borderId="2" xfId="0" applyNumberFormat="1" applyFont="1" applyFill="1" applyBorder="1" applyAlignment="1" applyProtection="1">
      <alignment horizontal="left" vertical="top"/>
      <protection locked="0"/>
    </xf>
    <xf numFmtId="2" fontId="40" fillId="13" borderId="0" xfId="0" applyNumberFormat="1" applyFont="1" applyFill="1" applyBorder="1" applyAlignment="1">
      <alignment wrapText="1"/>
    </xf>
    <xf numFmtId="0" fontId="40" fillId="13" borderId="0" xfId="0" applyFont="1" applyFill="1" applyBorder="1" applyAlignment="1">
      <alignment wrapText="1"/>
    </xf>
    <xf numFmtId="2" fontId="0" fillId="6" borderId="2" xfId="0" applyNumberFormat="1" applyFont="1" applyFill="1" applyBorder="1" applyAlignment="1">
      <alignment vertical="top" wrapText="1"/>
    </xf>
    <xf numFmtId="220" fontId="0" fillId="0" borderId="25" xfId="0" applyNumberFormat="1" applyFont="1" applyBorder="1" applyAlignment="1">
      <alignment horizontal="center" vertical="top" wrapText="1"/>
    </xf>
    <xf numFmtId="220" fontId="0" fillId="0" borderId="2" xfId="0" applyNumberFormat="1" applyFont="1" applyBorder="1" applyAlignment="1">
      <alignment horizontal="center" vertical="top" wrapText="1"/>
    </xf>
    <xf numFmtId="0" fontId="0" fillId="0" borderId="2" xfId="0" applyFont="1" applyBorder="1" applyAlignment="1">
      <alignment horizontal="left" vertical="top" wrapText="1"/>
    </xf>
    <xf numFmtId="0" fontId="0" fillId="0" borderId="2" xfId="0" applyFont="1" applyBorder="1" applyAlignment="1">
      <alignment vertical="top" wrapText="1"/>
    </xf>
    <xf numFmtId="220" fontId="0" fillId="0" borderId="2" xfId="0" applyNumberFormat="1" applyBorder="1" applyAlignment="1">
      <alignment vertical="top" wrapText="1"/>
    </xf>
    <xf numFmtId="0" fontId="0" fillId="18" borderId="2" xfId="0" applyFill="1" applyBorder="1" applyAlignment="1">
      <alignment vertical="top" wrapText="1"/>
    </xf>
    <xf numFmtId="0" fontId="0" fillId="18" borderId="2" xfId="0" applyFill="1" applyBorder="1" applyAlignment="1">
      <alignment horizontal="left" vertical="top" wrapText="1"/>
    </xf>
    <xf numFmtId="220" fontId="0" fillId="18" borderId="2" xfId="0" applyNumberFormat="1" applyFont="1" applyFill="1" applyBorder="1" applyAlignment="1">
      <alignment horizontal="center" vertical="top" wrapText="1"/>
    </xf>
    <xf numFmtId="220" fontId="0" fillId="18" borderId="9" xfId="0" applyNumberFormat="1" applyFont="1" applyFill="1" applyBorder="1" applyAlignment="1">
      <alignment horizontal="center" vertical="top" wrapText="1"/>
    </xf>
    <xf numFmtId="220" fontId="0" fillId="18" borderId="9" xfId="0" applyNumberFormat="1" applyFont="1" applyFill="1" applyBorder="1" applyAlignment="1">
      <alignment horizontal="center" vertical="top" wrapText="1"/>
    </xf>
    <xf numFmtId="179" fontId="0" fillId="0" borderId="2" xfId="0" applyNumberFormat="1" applyBorder="1" applyAlignment="1">
      <alignment horizontal="center" vertical="top" wrapText="1"/>
    </xf>
    <xf numFmtId="1" fontId="0" fillId="13" borderId="2" xfId="0" applyNumberFormat="1" applyFont="1" applyFill="1" applyBorder="1" applyAlignment="1">
      <alignment vertical="top" wrapText="1"/>
    </xf>
    <xf numFmtId="1" fontId="1" fillId="13" borderId="2" xfId="0" applyNumberFormat="1" applyFont="1" applyFill="1" applyBorder="1" applyAlignment="1" applyProtection="1">
      <alignment vertical="top" wrapText="1"/>
      <protection/>
    </xf>
    <xf numFmtId="1" fontId="24" fillId="13" borderId="2" xfId="0" applyNumberFormat="1" applyFont="1" applyFill="1" applyBorder="1" applyAlignment="1" applyProtection="1">
      <alignment vertical="top" wrapText="1"/>
      <protection/>
    </xf>
    <xf numFmtId="2" fontId="1" fillId="7" borderId="20" xfId="0" applyNumberFormat="1" applyFont="1" applyFill="1" applyBorder="1" applyAlignment="1" applyProtection="1">
      <alignment vertical="top" wrapText="1"/>
      <protection/>
    </xf>
    <xf numFmtId="1" fontId="1" fillId="7" borderId="20" xfId="0" applyNumberFormat="1" applyFont="1" applyFill="1" applyBorder="1" applyAlignment="1" applyProtection="1">
      <alignment vertical="top" wrapText="1"/>
      <protection/>
    </xf>
    <xf numFmtId="0" fontId="41" fillId="13" borderId="2" xfId="0" applyFont="1" applyFill="1" applyBorder="1" applyAlignment="1">
      <alignment horizontal="center" vertical="top" wrapText="1"/>
    </xf>
    <xf numFmtId="1" fontId="6" fillId="13" borderId="2" xfId="0" applyNumberFormat="1" applyFont="1" applyFill="1" applyBorder="1" applyAlignment="1" applyProtection="1">
      <alignment horizontal="right" vertical="top"/>
      <protection/>
    </xf>
    <xf numFmtId="0" fontId="0" fillId="6" borderId="2" xfId="0" applyFill="1" applyBorder="1" applyAlignment="1">
      <alignment horizontal="right" vertical="top" wrapText="1"/>
    </xf>
    <xf numFmtId="0" fontId="0" fillId="6" borderId="2" xfId="0" applyFill="1" applyBorder="1" applyAlignment="1">
      <alignment vertical="top" wrapText="1"/>
    </xf>
    <xf numFmtId="1" fontId="0" fillId="0" borderId="2" xfId="0" applyNumberFormat="1" applyBorder="1" applyAlignment="1">
      <alignment vertical="top" wrapText="1"/>
    </xf>
    <xf numFmtId="0" fontId="0" fillId="0" borderId="49" xfId="0" applyBorder="1" applyAlignment="1">
      <alignment horizontal="right" vertical="top" wrapText="1"/>
    </xf>
    <xf numFmtId="0" fontId="0" fillId="0" borderId="26" xfId="0" applyBorder="1" applyAlignment="1">
      <alignment horizontal="right" vertical="top" wrapText="1"/>
    </xf>
    <xf numFmtId="0" fontId="0" fillId="0" borderId="34" xfId="0" applyBorder="1" applyAlignment="1">
      <alignment horizontal="center" vertical="top" wrapText="1"/>
    </xf>
    <xf numFmtId="0" fontId="0" fillId="0" borderId="12" xfId="0" applyBorder="1" applyAlignment="1">
      <alignment horizontal="center" vertical="top" wrapText="1"/>
    </xf>
    <xf numFmtId="0" fontId="0" fillId="0" borderId="35" xfId="0" applyBorder="1" applyAlignment="1">
      <alignment horizontal="center" vertical="top" wrapText="1"/>
    </xf>
    <xf numFmtId="179" fontId="0" fillId="0" borderId="13" xfId="0" applyNumberFormat="1" applyBorder="1" applyAlignment="1">
      <alignment horizontal="left"/>
    </xf>
    <xf numFmtId="179" fontId="0" fillId="0" borderId="31" xfId="0" applyNumberFormat="1" applyBorder="1" applyAlignment="1">
      <alignment horizontal="left"/>
    </xf>
    <xf numFmtId="179" fontId="0" fillId="0" borderId="20" xfId="0" applyNumberFormat="1" applyBorder="1" applyAlignment="1">
      <alignment horizontal="left"/>
    </xf>
    <xf numFmtId="179" fontId="0" fillId="9" borderId="13" xfId="0" applyNumberFormat="1" applyFill="1" applyBorder="1" applyAlignment="1">
      <alignment horizontal="left"/>
    </xf>
    <xf numFmtId="0" fontId="0" fillId="0" borderId="2" xfId="0" applyBorder="1" applyAlignment="1">
      <alignment horizontal="center" vertical="top" wrapText="1"/>
    </xf>
    <xf numFmtId="0" fontId="0" fillId="0" borderId="33" xfId="0" applyBorder="1" applyAlignment="1">
      <alignment horizontal="center" vertical="top" wrapText="1"/>
    </xf>
    <xf numFmtId="0" fontId="0" fillId="0" borderId="15" xfId="0" applyBorder="1" applyAlignment="1">
      <alignment horizontal="center" vertical="top" wrapText="1"/>
    </xf>
    <xf numFmtId="0" fontId="0" fillId="0" borderId="40" xfId="0" applyBorder="1" applyAlignment="1">
      <alignment horizontal="center" vertical="top" wrapText="1"/>
    </xf>
    <xf numFmtId="0" fontId="0" fillId="0" borderId="41" xfId="0" applyBorder="1" applyAlignment="1">
      <alignment horizontal="center" vertical="top" wrapText="1"/>
    </xf>
    <xf numFmtId="0" fontId="0" fillId="0" borderId="0" xfId="0" applyBorder="1" applyAlignment="1">
      <alignment horizontal="center" vertical="top" wrapText="1"/>
    </xf>
    <xf numFmtId="0" fontId="0" fillId="0" borderId="42" xfId="0" applyBorder="1" applyAlignment="1">
      <alignment horizontal="center" vertical="top" wrapText="1"/>
    </xf>
    <xf numFmtId="0" fontId="0" fillId="0" borderId="37" xfId="0" applyBorder="1" applyAlignment="1">
      <alignment horizontal="right" vertical="top" wrapText="1"/>
    </xf>
    <xf numFmtId="179" fontId="0" fillId="9" borderId="31" xfId="0" applyNumberFormat="1" applyFill="1" applyBorder="1" applyAlignment="1">
      <alignment horizontal="left"/>
    </xf>
    <xf numFmtId="179" fontId="0" fillId="9" borderId="20" xfId="0" applyNumberFormat="1" applyFill="1" applyBorder="1" applyAlignment="1">
      <alignment horizontal="left"/>
    </xf>
    <xf numFmtId="2" fontId="0" fillId="0" borderId="13" xfId="0" applyNumberFormat="1" applyBorder="1" applyAlignment="1">
      <alignment horizontal="left"/>
    </xf>
    <xf numFmtId="2" fontId="0" fillId="0" borderId="31" xfId="0" applyNumberFormat="1" applyBorder="1" applyAlignment="1">
      <alignment horizontal="left"/>
    </xf>
    <xf numFmtId="2" fontId="0" fillId="0" borderId="20" xfId="0" applyNumberFormat="1" applyBorder="1" applyAlignment="1">
      <alignment horizontal="left"/>
    </xf>
    <xf numFmtId="0" fontId="1" fillId="0" borderId="13" xfId="0" applyFont="1" applyBorder="1" applyAlignment="1">
      <alignment horizontal="center" vertical="top" wrapText="1"/>
    </xf>
    <xf numFmtId="0" fontId="1" fillId="0" borderId="20" xfId="0" applyFont="1" applyBorder="1" applyAlignment="1">
      <alignment horizontal="center" vertical="top" wrapText="1"/>
    </xf>
    <xf numFmtId="0" fontId="1" fillId="11" borderId="13" xfId="0" applyFont="1" applyFill="1" applyBorder="1" applyAlignment="1">
      <alignment horizontal="center" vertical="top" wrapText="1"/>
    </xf>
    <xf numFmtId="0" fontId="1" fillId="11" borderId="31" xfId="0" applyFont="1" applyFill="1" applyBorder="1" applyAlignment="1">
      <alignment horizontal="center" vertical="top" wrapText="1"/>
    </xf>
    <xf numFmtId="0" fontId="1" fillId="9" borderId="13" xfId="0" applyFont="1" applyFill="1" applyBorder="1" applyAlignment="1">
      <alignment horizontal="center" vertical="top" wrapText="1"/>
    </xf>
    <xf numFmtId="0" fontId="1" fillId="9" borderId="31" xfId="0" applyFont="1" applyFill="1" applyBorder="1" applyAlignment="1">
      <alignment horizontal="center" vertical="top" wrapText="1"/>
    </xf>
    <xf numFmtId="0" fontId="1" fillId="10" borderId="13" xfId="0" applyFont="1" applyFill="1" applyBorder="1" applyAlignment="1">
      <alignment horizontal="center" vertical="top" wrapText="1"/>
    </xf>
    <xf numFmtId="0" fontId="1" fillId="10" borderId="31" xfId="0" applyFont="1" applyFill="1" applyBorder="1" applyAlignment="1">
      <alignment horizontal="center" vertical="top" wrapText="1"/>
    </xf>
    <xf numFmtId="0" fontId="1" fillId="0" borderId="13" xfId="0" applyFont="1" applyBorder="1" applyAlignment="1" quotePrefix="1">
      <alignment horizontal="left" vertical="top" wrapText="1"/>
    </xf>
    <xf numFmtId="0" fontId="0" fillId="0" borderId="20" xfId="0" applyBorder="1" applyAlignment="1">
      <alignment horizontal="left"/>
    </xf>
    <xf numFmtId="0" fontId="1" fillId="5" borderId="2" xfId="0" applyFont="1" applyFill="1" applyBorder="1" applyAlignment="1">
      <alignment horizontal="center" vertical="top" wrapText="1"/>
    </xf>
    <xf numFmtId="0" fontId="1" fillId="10" borderId="20" xfId="0" applyFont="1" applyFill="1" applyBorder="1" applyAlignment="1">
      <alignment horizontal="center" vertical="top" wrapText="1"/>
    </xf>
    <xf numFmtId="0" fontId="1" fillId="12" borderId="13" xfId="0" applyFont="1" applyFill="1" applyBorder="1" applyAlignment="1">
      <alignment horizontal="center" vertical="top" wrapText="1"/>
    </xf>
    <xf numFmtId="0" fontId="1" fillId="12" borderId="31" xfId="0" applyFont="1" applyFill="1" applyBorder="1" applyAlignment="1">
      <alignment horizontal="center" vertical="top" wrapText="1"/>
    </xf>
    <xf numFmtId="0" fontId="1" fillId="15" borderId="13" xfId="0" applyFont="1" applyFill="1" applyBorder="1" applyAlignment="1">
      <alignment horizontal="center" vertical="top" wrapText="1"/>
    </xf>
    <xf numFmtId="0" fontId="1" fillId="15" borderId="31" xfId="0" applyFont="1" applyFill="1" applyBorder="1" applyAlignment="1">
      <alignment horizontal="center" vertical="top" wrapText="1"/>
    </xf>
    <xf numFmtId="0" fontId="1" fillId="15" borderId="20" xfId="0" applyFont="1" applyFill="1" applyBorder="1" applyAlignment="1">
      <alignment horizontal="center" vertical="top" wrapText="1"/>
    </xf>
    <xf numFmtId="0" fontId="1" fillId="10" borderId="2" xfId="0" applyFont="1" applyFill="1" applyBorder="1" applyAlignment="1">
      <alignment horizontal="center" vertical="top" wrapText="1"/>
    </xf>
    <xf numFmtId="0" fontId="1" fillId="6" borderId="2" xfId="0" applyFont="1" applyFill="1" applyBorder="1" applyAlignment="1">
      <alignment horizontal="center" vertical="top" wrapText="1"/>
    </xf>
    <xf numFmtId="0" fontId="1" fillId="9" borderId="2" xfId="0" applyFont="1" applyFill="1" applyBorder="1" applyAlignment="1">
      <alignment horizontal="center" vertical="top" wrapText="1"/>
    </xf>
    <xf numFmtId="0" fontId="1" fillId="11" borderId="2" xfId="0" applyFont="1" applyFill="1" applyBorder="1" applyAlignment="1">
      <alignment horizontal="center" vertical="top" wrapText="1"/>
    </xf>
    <xf numFmtId="0" fontId="1" fillId="12" borderId="2" xfId="0" applyFont="1" applyFill="1" applyBorder="1" applyAlignment="1">
      <alignment horizontal="center" vertical="top" wrapText="1"/>
    </xf>
    <xf numFmtId="0" fontId="1" fillId="0" borderId="2" xfId="0" applyFont="1" applyBorder="1" applyAlignment="1">
      <alignment horizontal="center" vertical="top" wrapText="1"/>
    </xf>
    <xf numFmtId="0" fontId="1" fillId="0" borderId="2" xfId="0" applyFont="1" applyBorder="1" applyAlignment="1" quotePrefix="1">
      <alignment horizontal="center" vertical="top" wrapText="1"/>
    </xf>
    <xf numFmtId="43" fontId="1" fillId="9" borderId="2" xfId="25" applyFont="1" applyFill="1" applyBorder="1" applyAlignment="1">
      <alignment horizontal="center" vertical="top" wrapText="1"/>
    </xf>
    <xf numFmtId="0" fontId="40" fillId="0" borderId="37" xfId="0" applyFont="1" applyBorder="1" applyAlignment="1">
      <alignment horizontal="left" vertical="top" wrapText="1"/>
    </xf>
    <xf numFmtId="0" fontId="40" fillId="0" borderId="49" xfId="0" applyFont="1" applyBorder="1" applyAlignment="1">
      <alignment horizontal="left" vertical="top" wrapText="1"/>
    </xf>
    <xf numFmtId="0" fontId="40" fillId="0" borderId="26" xfId="0" applyFont="1" applyBorder="1" applyAlignment="1">
      <alignment horizontal="left" vertical="top" wrapText="1"/>
    </xf>
    <xf numFmtId="0" fontId="9" fillId="0" borderId="50" xfId="0" applyFont="1" applyBorder="1" applyAlignment="1">
      <alignment horizontal="center" vertical="top" wrapText="1"/>
    </xf>
    <xf numFmtId="0" fontId="9" fillId="0" borderId="51" xfId="0" applyFont="1" applyBorder="1" applyAlignment="1">
      <alignment horizontal="center" vertical="top" wrapText="1"/>
    </xf>
    <xf numFmtId="0" fontId="9" fillId="0" borderId="52" xfId="0" applyFont="1" applyBorder="1" applyAlignment="1">
      <alignment horizontal="center" vertical="top" wrapText="1"/>
    </xf>
    <xf numFmtId="0" fontId="9" fillId="0" borderId="14" xfId="0" applyFont="1" applyBorder="1" applyAlignment="1">
      <alignment horizontal="center" vertical="top" wrapText="1"/>
    </xf>
    <xf numFmtId="0" fontId="0" fillId="0" borderId="53" xfId="0" applyFont="1" applyBorder="1" applyAlignment="1">
      <alignment horizontal="center" vertical="top" wrapText="1"/>
    </xf>
    <xf numFmtId="0" fontId="0" fillId="0" borderId="54" xfId="0" applyFont="1" applyBorder="1" applyAlignment="1">
      <alignment horizontal="center" vertical="top" wrapText="1"/>
    </xf>
    <xf numFmtId="0" fontId="0" fillId="0" borderId="26" xfId="0" applyFont="1" applyBorder="1" applyAlignment="1">
      <alignment horizontal="center" vertical="top" wrapText="1"/>
    </xf>
    <xf numFmtId="0" fontId="0" fillId="0" borderId="20" xfId="0" applyFont="1" applyBorder="1" applyAlignment="1">
      <alignment horizontal="center" vertical="top" wrapText="1"/>
    </xf>
    <xf numFmtId="0" fontId="0" fillId="0" borderId="14" xfId="0" applyFont="1" applyBorder="1" applyAlignment="1">
      <alignment horizontal="center" vertical="top" wrapText="1"/>
    </xf>
    <xf numFmtId="0" fontId="0" fillId="0" borderId="2" xfId="0" applyFont="1" applyBorder="1" applyAlignment="1">
      <alignment horizontal="center" vertical="top" wrapText="1"/>
    </xf>
    <xf numFmtId="0" fontId="0" fillId="0" borderId="18" xfId="0" applyFont="1" applyBorder="1" applyAlignment="1">
      <alignment horizontal="right" vertical="top" wrapText="1"/>
    </xf>
    <xf numFmtId="0" fontId="0" fillId="0" borderId="25" xfId="0" applyFont="1" applyBorder="1" applyAlignment="1">
      <alignment horizontal="right" vertical="top" wrapText="1"/>
    </xf>
    <xf numFmtId="0" fontId="32" fillId="0" borderId="14" xfId="0" applyFont="1" applyBorder="1" applyAlignment="1">
      <alignment horizontal="center" vertical="top" wrapText="1"/>
    </xf>
    <xf numFmtId="0" fontId="32" fillId="0" borderId="2" xfId="0" applyFont="1" applyBorder="1" applyAlignment="1">
      <alignment horizontal="center" vertical="top" wrapText="1"/>
    </xf>
    <xf numFmtId="0" fontId="0" fillId="0" borderId="55" xfId="0" applyFont="1" applyBorder="1" applyAlignment="1">
      <alignment horizontal="center" vertical="top" wrapText="1"/>
    </xf>
    <xf numFmtId="0" fontId="0" fillId="0" borderId="56" xfId="0" applyFont="1" applyBorder="1" applyAlignment="1">
      <alignment horizontal="center" vertical="top" wrapText="1"/>
    </xf>
    <xf numFmtId="0" fontId="0" fillId="0" borderId="37" xfId="0" applyFont="1" applyBorder="1" applyAlignment="1">
      <alignment horizontal="center" vertical="top" wrapText="1"/>
    </xf>
    <xf numFmtId="0" fontId="0" fillId="0" borderId="57" xfId="0" applyFont="1" applyBorder="1" applyAlignment="1">
      <alignment horizontal="center" vertical="top" wrapText="1"/>
    </xf>
    <xf numFmtId="0" fontId="0" fillId="0" borderId="45" xfId="0" applyFont="1" applyBorder="1" applyAlignment="1">
      <alignment horizontal="center" vertical="top" wrapText="1"/>
    </xf>
    <xf numFmtId="0" fontId="0" fillId="0" borderId="58" xfId="0" applyFont="1" applyBorder="1" applyAlignment="1">
      <alignment horizontal="center" vertical="top" wrapText="1"/>
    </xf>
    <xf numFmtId="0" fontId="0" fillId="0" borderId="51" xfId="0" applyFont="1" applyBorder="1" applyAlignment="1">
      <alignment horizontal="center" vertical="top" wrapText="1"/>
    </xf>
    <xf numFmtId="0" fontId="0" fillId="0" borderId="33" xfId="0" applyFont="1" applyBorder="1" applyAlignment="1">
      <alignment horizontal="center" vertical="top" wrapText="1"/>
    </xf>
    <xf numFmtId="0" fontId="0" fillId="0" borderId="13" xfId="0" applyFont="1" applyBorder="1" applyAlignment="1">
      <alignment horizontal="center" vertical="top" wrapText="1"/>
    </xf>
    <xf numFmtId="0" fontId="0" fillId="0" borderId="34" xfId="0" applyBorder="1" applyAlignment="1">
      <alignment horizontal="left" vertical="top" wrapText="1"/>
    </xf>
    <xf numFmtId="0" fontId="0" fillId="0" borderId="12" xfId="0" applyBorder="1" applyAlignment="1">
      <alignment horizontal="left" vertical="top" wrapText="1"/>
    </xf>
    <xf numFmtId="0" fontId="0" fillId="0" borderId="35" xfId="0" applyBorder="1" applyAlignment="1">
      <alignment horizontal="left" vertical="top" wrapText="1"/>
    </xf>
    <xf numFmtId="0" fontId="0" fillId="0" borderId="0" xfId="0" applyBorder="1" applyAlignment="1">
      <alignment horizontal="left" vertical="top" wrapText="1"/>
    </xf>
  </cellXfs>
  <cellStyles count="49">
    <cellStyle name="Normal" xfId="0"/>
    <cellStyle name="??_kc-elec system check list" xfId="15"/>
    <cellStyle name="•W€_G7ATD" xfId="16"/>
    <cellStyle name="AeE­ [0]_INQUIRY ¿μ¾÷AßAø " xfId="17"/>
    <cellStyle name="AeE­_INQUIRY ¿μ¾÷AßAø " xfId="18"/>
    <cellStyle name="AÞ¸¶ [0]_INQUIRY ¿?¾÷AßAø " xfId="19"/>
    <cellStyle name="AÞ¸¶_INQUIRY ¿?¾÷AßAø " xfId="20"/>
    <cellStyle name="Black" xfId="21"/>
    <cellStyle name="Border" xfId="22"/>
    <cellStyle name="C?AØ_¿?¾÷CoE² " xfId="23"/>
    <cellStyle name="C￥AØ_¿μ¾÷CoE² " xfId="24"/>
    <cellStyle name="Comma" xfId="25"/>
    <cellStyle name="Comma [0]" xfId="26"/>
    <cellStyle name="Comma0" xfId="27"/>
    <cellStyle name="Currency" xfId="28"/>
    <cellStyle name="Currency [0]" xfId="29"/>
    <cellStyle name="Currency0" xfId="30"/>
    <cellStyle name="Date" xfId="31"/>
    <cellStyle name="Dezimal [0]_laroux" xfId="32"/>
    <cellStyle name="Dezimal_laroux" xfId="33"/>
    <cellStyle name="Euro" xfId="34"/>
    <cellStyle name="Fixed" xfId="35"/>
    <cellStyle name="Followed Hyperlink" xfId="36"/>
    <cellStyle name="Grey" xfId="37"/>
    <cellStyle name="Heading 1" xfId="38"/>
    <cellStyle name="Heading 2" xfId="39"/>
    <cellStyle name="Hyperlink" xfId="40"/>
    <cellStyle name="Input [yellow]" xfId="41"/>
    <cellStyle name="Milliers [0]_laroux" xfId="42"/>
    <cellStyle name="Milliers_laroux" xfId="43"/>
    <cellStyle name="Non défini" xfId="44"/>
    <cellStyle name="Normal - Style1" xfId="45"/>
    <cellStyle name="Percent" xfId="46"/>
    <cellStyle name="Percent [2]" xfId="47"/>
    <cellStyle name="Red" xfId="48"/>
    <cellStyle name="Total" xfId="49"/>
    <cellStyle name="Währung [0]_RESULTS" xfId="50"/>
    <cellStyle name="Währung_RESULTS" xfId="51"/>
    <cellStyle name="똿뗦먛귟 [0.00]_PRODUCT DETAIL Q1" xfId="52"/>
    <cellStyle name="똿뗦먛귟_PRODUCT DETAIL Q1" xfId="53"/>
    <cellStyle name="믅됞 [0.00]_PRODUCT DETAIL Q1" xfId="54"/>
    <cellStyle name="믅됞_PRODUCT DETAIL Q1" xfId="55"/>
    <cellStyle name="백분율_HOBONG" xfId="56"/>
    <cellStyle name="뷭?_BOOKSHIP" xfId="57"/>
    <cellStyle name="콤마 [0]_1202" xfId="58"/>
    <cellStyle name="콤마_1202" xfId="59"/>
    <cellStyle name="통화 [0]_1202" xfId="60"/>
    <cellStyle name="통화_1202" xfId="61"/>
    <cellStyle name="표준_(정보부문)월별인원계획" xfId="62"/>
  </cellStyles>
  <dxfs count="7">
    <dxf>
      <fill>
        <patternFill>
          <bgColor rgb="FFFFFFFF"/>
        </patternFill>
      </fill>
      <border>
        <bottom>
          <color rgb="FF000000"/>
        </bottom>
      </border>
    </dxf>
    <dxf>
      <font>
        <u val="single"/>
      </font>
      <border/>
    </dxf>
    <dxf>
      <font>
        <u val="single"/>
      </font>
      <fill>
        <patternFill>
          <bgColor rgb="FFFFFFFF"/>
        </patternFill>
      </fill>
      <border>
        <bottom style="thin">
          <color rgb="FF000000"/>
        </bottom>
      </border>
    </dxf>
    <dxf>
      <font>
        <b/>
        <i val="0"/>
        <u val="single"/>
        <color auto="1"/>
      </font>
      <fill>
        <patternFill>
          <bgColor rgb="FFFFFFFF"/>
        </patternFill>
      </fill>
      <border>
        <top style="thin"/>
        <bottom style="thin">
          <color rgb="FF000000"/>
        </bottom>
      </border>
    </dxf>
    <dxf>
      <font>
        <u val="single"/>
      </font>
      <fill>
        <patternFill>
          <bgColor rgb="FFFFFFFF"/>
        </patternFill>
      </fill>
      <border/>
    </dxf>
    <dxf>
      <font>
        <u val="single"/>
      </font>
      <fill>
        <patternFill>
          <bgColor rgb="FFFFFFFF"/>
        </patternFill>
      </fill>
      <border>
        <bottom>
          <color rgb="FF000000"/>
        </bottom>
      </border>
    </dxf>
    <dxf>
      <font>
        <b/>
        <i val="0"/>
        <u val="single"/>
        <color auto="1"/>
      </font>
      <fill>
        <patternFill>
          <bgColor rgb="FFFFFFFF"/>
        </patternFill>
      </fill>
      <border>
        <bottom>
          <color rgb="FF000000"/>
        </bottom>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styles" Target="styles.xml" /><Relationship Id="rId57" Type="http://schemas.openxmlformats.org/officeDocument/2006/relationships/sharedStrings" Target="sharedStrings.xml" /><Relationship Id="rId5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49.xml.rels><?xml version="1.0" encoding="utf-8" standalone="yes"?><Relationships xmlns="http://schemas.openxmlformats.org/package/2006/relationships"><Relationship Id="rId1" Type="http://schemas.openxmlformats.org/officeDocument/2006/relationships/printerSettings" Target="../printerSettings/printerSettings49.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50.xml.rels><?xml version="1.0" encoding="utf-8" standalone="yes"?><Relationships xmlns="http://schemas.openxmlformats.org/package/2006/relationships"><Relationship Id="rId1" Type="http://schemas.openxmlformats.org/officeDocument/2006/relationships/printerSettings" Target="../printerSettings/printerSettings50.bin" /></Relationships>
</file>

<file path=xl/worksheets/_rels/sheet51.xml.rels><?xml version="1.0" encoding="utf-8" standalone="yes"?><Relationships xmlns="http://schemas.openxmlformats.org/package/2006/relationships"><Relationship Id="rId1" Type="http://schemas.openxmlformats.org/officeDocument/2006/relationships/printerSettings" Target="../printerSettings/printerSettings51.bin" /></Relationships>
</file>

<file path=xl/worksheets/_rels/sheet52.xml.rels><?xml version="1.0" encoding="utf-8" standalone="yes"?><Relationships xmlns="http://schemas.openxmlformats.org/package/2006/relationships"><Relationship Id="rId1" Type="http://schemas.openxmlformats.org/officeDocument/2006/relationships/printerSettings" Target="../printerSettings/printerSettings52.bin" /></Relationships>
</file>

<file path=xl/worksheets/_rels/sheet53.xml.rels><?xml version="1.0" encoding="utf-8" standalone="yes"?><Relationships xmlns="http://schemas.openxmlformats.org/package/2006/relationships"><Relationship Id="rId1" Type="http://schemas.openxmlformats.org/officeDocument/2006/relationships/printerSettings" Target="../printerSettings/printerSettings53.bin" /></Relationships>
</file>

<file path=xl/worksheets/_rels/sheet54.xml.rels><?xml version="1.0" encoding="utf-8" standalone="yes"?><Relationships xmlns="http://schemas.openxmlformats.org/package/2006/relationships"><Relationship Id="rId1" Type="http://schemas.openxmlformats.org/officeDocument/2006/relationships/printerSettings" Target="../printerSettings/printerSettings54.bin" /></Relationships>
</file>

<file path=xl/worksheets/_rels/sheet55.xml.rels><?xml version="1.0" encoding="utf-8" standalone="yes"?><Relationships xmlns="http://schemas.openxmlformats.org/package/2006/relationships"><Relationship Id="rId1" Type="http://schemas.openxmlformats.org/officeDocument/2006/relationships/printerSettings" Target="../printerSettings/printerSettings5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4:R33"/>
  <sheetViews>
    <sheetView workbookViewId="0" topLeftCell="F1">
      <selection activeCell="R14" sqref="R14"/>
    </sheetView>
  </sheetViews>
  <sheetFormatPr defaultColWidth="9.140625" defaultRowHeight="12.75"/>
  <cols>
    <col min="1" max="2" width="9.140625" style="83" customWidth="1"/>
    <col min="3" max="3" width="9.140625" style="477" customWidth="1"/>
    <col min="4" max="17" width="9.140625" style="83" customWidth="1"/>
    <col min="18" max="18" width="11.57421875" style="83" bestFit="1" customWidth="1"/>
    <col min="19" max="16384" width="9.140625" style="83" customWidth="1"/>
  </cols>
  <sheetData>
    <row r="4" spans="1:18" ht="63.75">
      <c r="A4" s="474" t="s">
        <v>224</v>
      </c>
      <c r="B4" s="474" t="s">
        <v>225</v>
      </c>
      <c r="C4" s="478" t="s">
        <v>420</v>
      </c>
      <c r="D4" s="124" t="s">
        <v>421</v>
      </c>
      <c r="E4" s="124" t="s">
        <v>422</v>
      </c>
      <c r="F4" s="124" t="s">
        <v>423</v>
      </c>
      <c r="G4" s="124" t="s">
        <v>424</v>
      </c>
      <c r="H4" s="124" t="s">
        <v>425</v>
      </c>
      <c r="I4" s="124" t="s">
        <v>426</v>
      </c>
      <c r="J4" s="124" t="s">
        <v>427</v>
      </c>
      <c r="K4" s="83" t="s">
        <v>428</v>
      </c>
      <c r="L4" s="83" t="s">
        <v>429</v>
      </c>
      <c r="M4" s="83" t="s">
        <v>430</v>
      </c>
      <c r="O4" s="83" t="s">
        <v>437</v>
      </c>
      <c r="P4" s="83" t="s">
        <v>438</v>
      </c>
      <c r="Q4" s="83" t="s">
        <v>439</v>
      </c>
      <c r="R4" s="83" t="s">
        <v>115</v>
      </c>
    </row>
    <row r="5" spans="1:18" ht="25.5">
      <c r="A5" s="473">
        <v>1</v>
      </c>
      <c r="B5" s="473">
        <v>2</v>
      </c>
      <c r="C5" s="479">
        <v>3</v>
      </c>
      <c r="D5" s="473">
        <v>4</v>
      </c>
      <c r="E5" s="473">
        <v>5</v>
      </c>
      <c r="F5" s="473">
        <v>6</v>
      </c>
      <c r="G5" s="473">
        <v>7</v>
      </c>
      <c r="H5" s="473">
        <v>8</v>
      </c>
      <c r="I5" s="473">
        <v>9</v>
      </c>
      <c r="J5" s="473">
        <v>10</v>
      </c>
      <c r="K5" s="473">
        <v>11</v>
      </c>
      <c r="L5" s="473">
        <v>12</v>
      </c>
      <c r="M5" s="476">
        <v>3</v>
      </c>
      <c r="N5" s="83" t="s">
        <v>440</v>
      </c>
      <c r="O5" s="491">
        <v>24670</v>
      </c>
      <c r="P5" s="491">
        <v>1.65</v>
      </c>
      <c r="Q5" s="83">
        <v>16.5</v>
      </c>
      <c r="R5" s="492">
        <f>O5*P5*Q5</f>
        <v>671640.75</v>
      </c>
    </row>
    <row r="6" spans="1:18" ht="25.5">
      <c r="A6" s="473">
        <v>1</v>
      </c>
      <c r="B6" s="474" t="s">
        <v>234</v>
      </c>
      <c r="C6" s="477">
        <f>D6+E6+F6+G6</f>
        <v>0</v>
      </c>
      <c r="N6" s="83" t="s">
        <v>441</v>
      </c>
      <c r="O6" s="83">
        <f>O5</f>
        <v>24670</v>
      </c>
      <c r="P6" s="83">
        <f>P5</f>
        <v>1.65</v>
      </c>
      <c r="Q6" s="83">
        <v>10</v>
      </c>
      <c r="R6" s="83">
        <f>O6*P6*Q6</f>
        <v>407055</v>
      </c>
    </row>
    <row r="7" spans="1:18" ht="25.5">
      <c r="A7" s="473">
        <v>2</v>
      </c>
      <c r="B7" s="474" t="s">
        <v>235</v>
      </c>
      <c r="C7" s="477">
        <f aca="true" t="shared" si="0" ref="C7:C32">D7+E7+F7+G7</f>
        <v>0</v>
      </c>
      <c r="N7" s="83" t="s">
        <v>442</v>
      </c>
      <c r="O7" s="83">
        <f>(O5/2)*0.4</f>
        <v>4934</v>
      </c>
      <c r="P7" s="83">
        <v>0</v>
      </c>
      <c r="Q7" s="83">
        <v>100</v>
      </c>
      <c r="R7" s="83">
        <f>O7*Q7</f>
        <v>493400</v>
      </c>
    </row>
    <row r="8" spans="1:14" ht="12.75">
      <c r="A8" s="473"/>
      <c r="B8" s="474"/>
      <c r="N8" s="83" t="s">
        <v>443</v>
      </c>
    </row>
    <row r="9" spans="1:18" ht="12.75">
      <c r="A9" s="473">
        <v>3</v>
      </c>
      <c r="B9" s="474" t="s">
        <v>236</v>
      </c>
      <c r="C9" s="477">
        <f t="shared" si="0"/>
        <v>0</v>
      </c>
      <c r="R9" s="492">
        <f>SUM(R5:R8)</f>
        <v>1572095.75</v>
      </c>
    </row>
    <row r="10" spans="1:3" ht="12.75">
      <c r="A10" s="473">
        <v>4</v>
      </c>
      <c r="B10" s="474" t="s">
        <v>238</v>
      </c>
      <c r="C10" s="477">
        <f t="shared" si="0"/>
        <v>0</v>
      </c>
    </row>
    <row r="11" spans="1:3" ht="12.75">
      <c r="A11" s="473">
        <v>5</v>
      </c>
      <c r="B11" s="474" t="s">
        <v>237</v>
      </c>
      <c r="C11" s="477">
        <f t="shared" si="0"/>
        <v>0</v>
      </c>
    </row>
    <row r="12" spans="1:18" ht="12.75">
      <c r="A12" s="473">
        <v>6</v>
      </c>
      <c r="B12" s="474" t="s">
        <v>239</v>
      </c>
      <c r="C12" s="477">
        <f t="shared" si="0"/>
        <v>0</v>
      </c>
      <c r="R12" s="492">
        <f>R9/O5</f>
        <v>63.725</v>
      </c>
    </row>
    <row r="13" spans="1:3" ht="12.75">
      <c r="A13" s="473">
        <v>7</v>
      </c>
      <c r="B13" s="474" t="s">
        <v>240</v>
      </c>
      <c r="C13" s="477">
        <f t="shared" si="0"/>
        <v>0</v>
      </c>
    </row>
    <row r="14" spans="1:18" ht="25.5">
      <c r="A14" s="473">
        <v>8</v>
      </c>
      <c r="B14" s="474" t="s">
        <v>261</v>
      </c>
      <c r="C14" s="477">
        <f t="shared" si="0"/>
        <v>0</v>
      </c>
      <c r="N14" s="83" t="s">
        <v>444</v>
      </c>
      <c r="O14" s="83">
        <f>O5/2</f>
        <v>12335</v>
      </c>
      <c r="P14" s="83">
        <f>P5</f>
        <v>1.65</v>
      </c>
      <c r="R14" s="492">
        <f>(O14*P14)-O7</f>
        <v>15418.75</v>
      </c>
    </row>
    <row r="15" spans="1:3" ht="12.75">
      <c r="A15" s="473">
        <v>9</v>
      </c>
      <c r="B15" s="474" t="s">
        <v>242</v>
      </c>
      <c r="C15" s="477">
        <f t="shared" si="0"/>
        <v>0</v>
      </c>
    </row>
    <row r="16" spans="1:3" ht="12.75">
      <c r="A16" s="473">
        <v>10</v>
      </c>
      <c r="B16" s="474" t="s">
        <v>243</v>
      </c>
      <c r="C16" s="477">
        <f t="shared" si="0"/>
        <v>0</v>
      </c>
    </row>
    <row r="17" spans="1:3" ht="12.75">
      <c r="A17" s="473">
        <v>11</v>
      </c>
      <c r="B17" s="474" t="s">
        <v>244</v>
      </c>
      <c r="C17" s="477">
        <f t="shared" si="0"/>
        <v>0</v>
      </c>
    </row>
    <row r="18" spans="1:3" ht="12.75">
      <c r="A18" s="473">
        <v>12</v>
      </c>
      <c r="B18" s="474" t="s">
        <v>245</v>
      </c>
      <c r="C18" s="477">
        <f t="shared" si="0"/>
        <v>0</v>
      </c>
    </row>
    <row r="19" spans="1:3" ht="12.75">
      <c r="A19" s="473">
        <v>13</v>
      </c>
      <c r="B19" s="474" t="s">
        <v>246</v>
      </c>
      <c r="C19" s="477">
        <f t="shared" si="0"/>
        <v>0</v>
      </c>
    </row>
    <row r="20" spans="1:3" ht="12.75">
      <c r="A20" s="473">
        <v>14</v>
      </c>
      <c r="B20" s="474" t="s">
        <v>247</v>
      </c>
      <c r="C20" s="477">
        <f t="shared" si="0"/>
        <v>0</v>
      </c>
    </row>
    <row r="21" spans="1:3" ht="12.75">
      <c r="A21" s="473">
        <v>15</v>
      </c>
      <c r="B21" s="474" t="s">
        <v>248</v>
      </c>
      <c r="C21" s="477">
        <f t="shared" si="0"/>
        <v>0</v>
      </c>
    </row>
    <row r="22" spans="1:3" ht="12.75">
      <c r="A22" s="473">
        <v>16</v>
      </c>
      <c r="B22" s="474" t="s">
        <v>249</v>
      </c>
      <c r="C22" s="477">
        <f t="shared" si="0"/>
        <v>0</v>
      </c>
    </row>
    <row r="23" spans="1:3" ht="12.75">
      <c r="A23" s="473">
        <v>17</v>
      </c>
      <c r="B23" s="474" t="s">
        <v>250</v>
      </c>
      <c r="C23" s="477">
        <f t="shared" si="0"/>
        <v>0</v>
      </c>
    </row>
    <row r="24" spans="1:3" ht="12.75">
      <c r="A24" s="473">
        <v>18</v>
      </c>
      <c r="B24" s="474" t="s">
        <v>251</v>
      </c>
      <c r="C24" s="477">
        <f t="shared" si="0"/>
        <v>0</v>
      </c>
    </row>
    <row r="25" spans="1:3" ht="12.75">
      <c r="A25" s="473">
        <v>19</v>
      </c>
      <c r="B25" s="474" t="s">
        <v>252</v>
      </c>
      <c r="C25" s="477">
        <f t="shared" si="0"/>
        <v>0</v>
      </c>
    </row>
    <row r="26" spans="1:3" ht="12.75">
      <c r="A26" s="473">
        <v>20</v>
      </c>
      <c r="B26" s="474" t="s">
        <v>253</v>
      </c>
      <c r="C26" s="477">
        <f t="shared" si="0"/>
        <v>0</v>
      </c>
    </row>
    <row r="27" spans="1:3" ht="12.75">
      <c r="A27" s="473">
        <v>21</v>
      </c>
      <c r="B27" s="474" t="s">
        <v>254</v>
      </c>
      <c r="C27" s="477">
        <f t="shared" si="0"/>
        <v>0</v>
      </c>
    </row>
    <row r="28" spans="1:3" ht="12.75">
      <c r="A28" s="473">
        <v>22</v>
      </c>
      <c r="B28" s="474" t="s">
        <v>255</v>
      </c>
      <c r="C28" s="477">
        <f t="shared" si="0"/>
        <v>0</v>
      </c>
    </row>
    <row r="29" spans="1:3" ht="12.75">
      <c r="A29" s="473">
        <v>23</v>
      </c>
      <c r="B29" s="474" t="s">
        <v>256</v>
      </c>
      <c r="C29" s="477">
        <f t="shared" si="0"/>
        <v>0</v>
      </c>
    </row>
    <row r="30" spans="1:3" ht="12.75">
      <c r="A30" s="473">
        <v>24</v>
      </c>
      <c r="B30" s="474" t="s">
        <v>257</v>
      </c>
      <c r="C30" s="477">
        <f t="shared" si="0"/>
        <v>0</v>
      </c>
    </row>
    <row r="31" spans="1:3" ht="12.75">
      <c r="A31" s="473">
        <v>25</v>
      </c>
      <c r="B31" s="474" t="s">
        <v>258</v>
      </c>
      <c r="C31" s="477">
        <f t="shared" si="0"/>
        <v>0</v>
      </c>
    </row>
    <row r="32" spans="1:3" ht="12.75">
      <c r="A32" s="473">
        <v>26</v>
      </c>
      <c r="B32" s="474" t="s">
        <v>259</v>
      </c>
      <c r="C32" s="477">
        <f t="shared" si="0"/>
        <v>0</v>
      </c>
    </row>
    <row r="33" spans="1:12" ht="12.75">
      <c r="A33" s="475"/>
      <c r="B33" s="474" t="s">
        <v>260</v>
      </c>
      <c r="C33" s="477">
        <f>SUM(C6:C32)</f>
        <v>0</v>
      </c>
      <c r="D33" s="477">
        <f aca="true" t="shared" si="1" ref="D33:L33">SUM(D6:D32)</f>
        <v>0</v>
      </c>
      <c r="E33" s="477">
        <f t="shared" si="1"/>
        <v>0</v>
      </c>
      <c r="F33" s="477">
        <f t="shared" si="1"/>
        <v>0</v>
      </c>
      <c r="G33" s="477">
        <f t="shared" si="1"/>
        <v>0</v>
      </c>
      <c r="H33" s="477">
        <f t="shared" si="1"/>
        <v>0</v>
      </c>
      <c r="I33" s="477">
        <f t="shared" si="1"/>
        <v>0</v>
      </c>
      <c r="J33" s="477">
        <f t="shared" si="1"/>
        <v>0</v>
      </c>
      <c r="K33" s="477">
        <f t="shared" si="1"/>
        <v>0</v>
      </c>
      <c r="L33" s="477">
        <f t="shared" si="1"/>
        <v>0</v>
      </c>
    </row>
  </sheetData>
  <printOptions/>
  <pageMargins left="0.75" right="0.75" top="1" bottom="1" header="0.5" footer="0.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tabColor indexed="33"/>
  </sheetPr>
  <dimension ref="A1:V36"/>
  <sheetViews>
    <sheetView view="pageBreakPreview" zoomScale="120" zoomScaleNormal="75" zoomScaleSheetLayoutView="120" workbookViewId="0" topLeftCell="A1">
      <selection activeCell="F36" sqref="F36"/>
    </sheetView>
  </sheetViews>
  <sheetFormatPr defaultColWidth="9.140625" defaultRowHeight="22.5" customHeight="1"/>
  <cols>
    <col min="1" max="1" width="5.28125" style="19" customWidth="1"/>
    <col min="2" max="2" width="9.7109375" style="19" customWidth="1"/>
    <col min="3" max="5" width="8.7109375" style="19" customWidth="1"/>
    <col min="6" max="6" width="7.28125" style="19" customWidth="1"/>
    <col min="7" max="7" width="8.7109375" style="19" customWidth="1"/>
    <col min="8" max="8" width="8.140625" style="19" bestFit="1" customWidth="1"/>
    <col min="9" max="9" width="8.7109375" style="287" customWidth="1"/>
    <col min="10" max="10" width="8.7109375" style="19" customWidth="1"/>
    <col min="11" max="11" width="6.7109375" style="19" customWidth="1"/>
    <col min="12" max="12" width="2.7109375" style="19" customWidth="1"/>
    <col min="13" max="13" width="5.8515625" style="19" customWidth="1"/>
    <col min="14" max="14" width="9.140625" style="19" customWidth="1"/>
    <col min="15" max="15" width="5.140625" style="19" customWidth="1"/>
    <col min="16" max="19" width="10.8515625" style="19" bestFit="1" customWidth="1"/>
    <col min="20" max="16384" width="9.140625" style="19" customWidth="1"/>
  </cols>
  <sheetData>
    <row r="1" spans="1:13" ht="24" customHeight="1">
      <c r="A1" s="379" t="s">
        <v>433</v>
      </c>
      <c r="B1" s="389"/>
      <c r="C1" s="389"/>
      <c r="D1" s="389"/>
      <c r="E1" s="389"/>
      <c r="F1" s="389"/>
      <c r="G1" s="389"/>
      <c r="H1" s="389"/>
      <c r="I1" s="390"/>
      <c r="J1" s="389"/>
      <c r="K1" s="391"/>
      <c r="L1" s="198"/>
      <c r="M1" s="198"/>
    </row>
    <row r="2" spans="1:13" ht="24" customHeight="1">
      <c r="A2" s="382" t="s">
        <v>312</v>
      </c>
      <c r="B2" s="182"/>
      <c r="C2" s="182"/>
      <c r="D2" s="182"/>
      <c r="E2" s="182"/>
      <c r="F2" s="182"/>
      <c r="G2" s="182"/>
      <c r="H2" s="182"/>
      <c r="I2" s="286"/>
      <c r="J2" s="182"/>
      <c r="K2" s="383"/>
      <c r="L2" s="198"/>
      <c r="M2" s="198"/>
    </row>
    <row r="3" spans="1:13" ht="24" customHeight="1" thickBot="1">
      <c r="A3" s="566" t="s">
        <v>262</v>
      </c>
      <c r="B3" s="567"/>
      <c r="C3" s="567" t="s">
        <v>263</v>
      </c>
      <c r="D3" s="567"/>
      <c r="E3" s="567"/>
      <c r="F3" s="567"/>
      <c r="G3" s="567"/>
      <c r="H3" s="567"/>
      <c r="I3" s="567"/>
      <c r="J3" s="569"/>
      <c r="K3" s="568"/>
      <c r="L3" s="199"/>
      <c r="M3" s="199"/>
    </row>
    <row r="4" spans="1:22" ht="53.25" customHeight="1" thickBot="1">
      <c r="A4" s="215" t="s">
        <v>224</v>
      </c>
      <c r="B4" s="216" t="s">
        <v>225</v>
      </c>
      <c r="C4" s="217" t="s">
        <v>226</v>
      </c>
      <c r="D4" s="217" t="s">
        <v>241</v>
      </c>
      <c r="E4" s="217" t="s">
        <v>227</v>
      </c>
      <c r="F4" s="217" t="s">
        <v>228</v>
      </c>
      <c r="G4" s="217" t="s">
        <v>229</v>
      </c>
      <c r="H4" s="217" t="s">
        <v>233</v>
      </c>
      <c r="I4" s="216" t="s">
        <v>230</v>
      </c>
      <c r="J4" s="213" t="s">
        <v>231</v>
      </c>
      <c r="K4" s="243" t="s">
        <v>389</v>
      </c>
      <c r="L4" s="228"/>
      <c r="M4" s="209"/>
      <c r="O4" s="251">
        <v>1</v>
      </c>
      <c r="P4" s="251">
        <v>2</v>
      </c>
      <c r="Q4" s="251"/>
      <c r="R4" s="251">
        <v>3</v>
      </c>
      <c r="S4" s="251">
        <v>4</v>
      </c>
      <c r="U4" s="19">
        <f>O4+R4</f>
        <v>4</v>
      </c>
      <c r="V4" s="19">
        <f>P4+S4</f>
        <v>6</v>
      </c>
    </row>
    <row r="5" spans="1:19" s="198" customFormat="1" ht="21.75" customHeight="1" thickBot="1">
      <c r="A5" s="126">
        <v>1</v>
      </c>
      <c r="B5" s="194">
        <v>2</v>
      </c>
      <c r="C5" s="123">
        <v>3</v>
      </c>
      <c r="D5" s="123">
        <v>4</v>
      </c>
      <c r="E5" s="123">
        <v>5</v>
      </c>
      <c r="F5" s="123">
        <v>6</v>
      </c>
      <c r="G5" s="123">
        <v>7</v>
      </c>
      <c r="H5" s="123">
        <v>8</v>
      </c>
      <c r="I5" s="176">
        <v>9</v>
      </c>
      <c r="J5" s="212">
        <v>10</v>
      </c>
      <c r="K5" s="244">
        <v>11</v>
      </c>
      <c r="L5" s="229"/>
      <c r="M5" s="210"/>
      <c r="N5" s="250"/>
      <c r="O5" s="123"/>
      <c r="P5" s="123"/>
      <c r="Q5" s="123"/>
      <c r="R5" s="123"/>
      <c r="S5" s="123"/>
    </row>
    <row r="6" spans="1:19" s="198" customFormat="1" ht="21.75" customHeight="1">
      <c r="A6" s="126">
        <v>1</v>
      </c>
      <c r="B6" s="200" t="s">
        <v>234</v>
      </c>
      <c r="C6" s="175">
        <f>'Swo MARCH 12'!D6</f>
        <v>10.53</v>
      </c>
      <c r="D6" s="176">
        <f>'Swo MARCH 12'!E6</f>
        <v>3830</v>
      </c>
      <c r="E6" s="175">
        <f>'Swo MARCH 12'!F6</f>
        <v>11.58</v>
      </c>
      <c r="F6" s="175">
        <f>'Swo MARCH 12'!G6</f>
        <v>10.5</v>
      </c>
      <c r="G6" s="175">
        <f>'Swo MARCH 12'!H6</f>
        <v>11.58</v>
      </c>
      <c r="H6" s="176">
        <f>'Swo MARCH 12'!I6</f>
        <v>6257</v>
      </c>
      <c r="I6" s="137">
        <f>IF(C6&gt;0,(G6/C6)*100,0)</f>
        <v>109.97150997150997</v>
      </c>
      <c r="J6" s="137">
        <f>IF(E6&gt;0,(G6/E6)*100,0)</f>
        <v>100</v>
      </c>
      <c r="K6" s="245">
        <f>IF(E6&gt;0,(E6/C6)*100,0)</f>
        <v>109.97150997150997</v>
      </c>
      <c r="L6" s="233"/>
      <c r="M6" s="206"/>
      <c r="O6" s="123"/>
      <c r="P6" s="124"/>
      <c r="Q6" s="124"/>
      <c r="R6" s="124"/>
      <c r="S6" s="124"/>
    </row>
    <row r="7" spans="1:19" s="198" customFormat="1" ht="21.75" customHeight="1">
      <c r="A7" s="126">
        <v>2</v>
      </c>
      <c r="B7" s="200" t="s">
        <v>235</v>
      </c>
      <c r="C7" s="175">
        <f>'Swo MARCH 12'!K6</f>
        <v>3.74</v>
      </c>
      <c r="D7" s="176">
        <f>'Swo MARCH 12'!L6</f>
        <v>1360</v>
      </c>
      <c r="E7" s="175">
        <f>'Swo MARCH 12'!M6</f>
        <v>2.12</v>
      </c>
      <c r="F7" s="175">
        <f>'Swo MARCH 12'!N6</f>
        <v>0.27</v>
      </c>
      <c r="G7" s="175">
        <f>'Swo MARCH 12'!O6</f>
        <v>2.12</v>
      </c>
      <c r="H7" s="176">
        <f>'Swo MARCH 12'!P6</f>
        <v>1413</v>
      </c>
      <c r="I7" s="137">
        <f aca="true" t="shared" si="0" ref="I7:I32">IF(C7&gt;0,(G7/C7)*100,0)</f>
        <v>56.68449197860963</v>
      </c>
      <c r="J7" s="137">
        <f aca="true" t="shared" si="1" ref="J7:J31">IF(E7&gt;0,(G7/E7)*100,0)</f>
        <v>100</v>
      </c>
      <c r="K7" s="245">
        <f aca="true" t="shared" si="2" ref="K7:K32">IF(E7&gt;0,(E7/C7)*100,0)</f>
        <v>56.68449197860963</v>
      </c>
      <c r="L7" s="234"/>
      <c r="M7" s="203"/>
      <c r="O7" s="123"/>
      <c r="P7" s="124"/>
      <c r="Q7" s="124"/>
      <c r="R7" s="124"/>
      <c r="S7" s="124"/>
    </row>
    <row r="8" spans="1:19" s="198" customFormat="1" ht="21.75" customHeight="1">
      <c r="A8" s="126">
        <v>3</v>
      </c>
      <c r="B8" s="200" t="s">
        <v>236</v>
      </c>
      <c r="C8" s="175">
        <f>'Swo MARCH 12'!R6</f>
        <v>2.64</v>
      </c>
      <c r="D8" s="176">
        <f>'Swo MARCH 12'!S6</f>
        <v>960</v>
      </c>
      <c r="E8" s="175">
        <f>'Swo MARCH 12'!T6</f>
        <v>2.5</v>
      </c>
      <c r="F8" s="175">
        <f>'Swo MARCH 12'!U6</f>
        <v>0</v>
      </c>
      <c r="G8" s="175">
        <f>'Swo MARCH 12'!V6</f>
        <v>2.5</v>
      </c>
      <c r="H8" s="176">
        <f>'Swo MARCH 12'!W6</f>
        <v>821</v>
      </c>
      <c r="I8" s="137">
        <f t="shared" si="0"/>
        <v>94.69696969696969</v>
      </c>
      <c r="J8" s="137">
        <f t="shared" si="1"/>
        <v>100</v>
      </c>
      <c r="K8" s="245">
        <f t="shared" si="2"/>
        <v>94.69696969696969</v>
      </c>
      <c r="L8" s="234"/>
      <c r="M8" s="203"/>
      <c r="O8" s="123"/>
      <c r="P8" s="124"/>
      <c r="Q8" s="124"/>
      <c r="R8" s="124"/>
      <c r="S8" s="124"/>
    </row>
    <row r="9" spans="1:19" s="198" customFormat="1" ht="21.75" customHeight="1">
      <c r="A9" s="126">
        <v>4</v>
      </c>
      <c r="B9" s="200" t="s">
        <v>238</v>
      </c>
      <c r="C9" s="175">
        <f>'Swo MARCH 12'!Y6</f>
        <v>3.41</v>
      </c>
      <c r="D9" s="176">
        <f>'Swo MARCH 12'!Z6</f>
        <v>1240</v>
      </c>
      <c r="E9" s="175">
        <f>'Swo MARCH 12'!AA6</f>
        <v>1.49</v>
      </c>
      <c r="F9" s="175">
        <f>'Swo MARCH 12'!AB6</f>
        <v>0.24</v>
      </c>
      <c r="G9" s="175">
        <f>'Swo MARCH 12'!AC6</f>
        <v>1.34</v>
      </c>
      <c r="H9" s="176">
        <f>'Swo MARCH 12'!AD6</f>
        <v>769</v>
      </c>
      <c r="I9" s="137">
        <f t="shared" si="0"/>
        <v>39.29618768328446</v>
      </c>
      <c r="J9" s="137">
        <f t="shared" si="1"/>
        <v>89.93288590604027</v>
      </c>
      <c r="K9" s="245">
        <f t="shared" si="2"/>
        <v>43.6950146627566</v>
      </c>
      <c r="L9" s="234"/>
      <c r="M9" s="203"/>
      <c r="O9" s="123"/>
      <c r="P9" s="124"/>
      <c r="Q9" s="124"/>
      <c r="R9" s="124"/>
      <c r="S9" s="124"/>
    </row>
    <row r="10" spans="1:19" s="198" customFormat="1" ht="21.75" customHeight="1">
      <c r="A10" s="126">
        <v>5</v>
      </c>
      <c r="B10" s="200" t="s">
        <v>237</v>
      </c>
      <c r="C10" s="175">
        <f>'Swo MARCH 12'!AF6</f>
        <v>19.44</v>
      </c>
      <c r="D10" s="176">
        <f>'Swo MARCH 12'!AG6</f>
        <v>7070</v>
      </c>
      <c r="E10" s="175">
        <f>'Swo MARCH 12'!AH6</f>
        <v>14.02</v>
      </c>
      <c r="F10" s="175">
        <f>'Swo MARCH 12'!AI6</f>
        <v>0</v>
      </c>
      <c r="G10" s="175">
        <f>'Swo MARCH 12'!AJ6</f>
        <v>7.22</v>
      </c>
      <c r="H10" s="176">
        <f>'Swo MARCH 12'!AK6</f>
        <v>3559</v>
      </c>
      <c r="I10" s="137">
        <f t="shared" si="0"/>
        <v>37.139917695473244</v>
      </c>
      <c r="J10" s="137">
        <f t="shared" si="1"/>
        <v>51.497860199714694</v>
      </c>
      <c r="K10" s="245">
        <f t="shared" si="2"/>
        <v>72.119341563786</v>
      </c>
      <c r="L10" s="234"/>
      <c r="M10" s="203"/>
      <c r="O10" s="123"/>
      <c r="P10" s="124"/>
      <c r="Q10" s="124"/>
      <c r="R10" s="124"/>
      <c r="S10" s="124"/>
    </row>
    <row r="11" spans="1:19" s="198" customFormat="1" ht="21.75" customHeight="1">
      <c r="A11" s="126">
        <v>6</v>
      </c>
      <c r="B11" s="200" t="s">
        <v>239</v>
      </c>
      <c r="C11" s="175">
        <f>'Swo MARCH 12'!AM6</f>
        <v>9.71</v>
      </c>
      <c r="D11" s="176">
        <f>'Swo MARCH 12'!AN6</f>
        <v>3530</v>
      </c>
      <c r="E11" s="175">
        <f>'Swo MARCH 12'!AO6</f>
        <v>7.89</v>
      </c>
      <c r="F11" s="175">
        <f>'Swo MARCH 12'!AP6</f>
        <v>0.18</v>
      </c>
      <c r="G11" s="175">
        <f>'Swo MARCH 12'!AQ6</f>
        <v>7.36</v>
      </c>
      <c r="H11" s="176">
        <f>'Swo MARCH 12'!AR6</f>
        <v>4193</v>
      </c>
      <c r="I11" s="137">
        <f t="shared" si="0"/>
        <v>75.79814624098867</v>
      </c>
      <c r="J11" s="137">
        <f t="shared" si="1"/>
        <v>93.28263624841573</v>
      </c>
      <c r="K11" s="245">
        <f t="shared" si="2"/>
        <v>81.25643666323377</v>
      </c>
      <c r="L11" s="234"/>
      <c r="M11" s="203"/>
      <c r="O11" s="123"/>
      <c r="P11" s="124"/>
      <c r="Q11" s="124"/>
      <c r="R11" s="124"/>
      <c r="S11" s="124"/>
    </row>
    <row r="12" spans="1:19" s="198" customFormat="1" ht="21.75" customHeight="1">
      <c r="A12" s="126">
        <v>7</v>
      </c>
      <c r="B12" s="200" t="s">
        <v>240</v>
      </c>
      <c r="C12" s="175">
        <f>'Swo MARCH 12'!AT6</f>
        <v>8.25</v>
      </c>
      <c r="D12" s="176">
        <f>'Swo MARCH 12'!AU6</f>
        <v>3000</v>
      </c>
      <c r="E12" s="175">
        <f>'Swo MARCH 12'!AV6</f>
        <v>11.35</v>
      </c>
      <c r="F12" s="175">
        <f>'Swo MARCH 12'!AW6</f>
        <v>0.14</v>
      </c>
      <c r="G12" s="175">
        <f>'Swo MARCH 12'!AX6</f>
        <v>8.34</v>
      </c>
      <c r="H12" s="176">
        <f>'Swo MARCH 12'!AY6</f>
        <v>3716</v>
      </c>
      <c r="I12" s="137">
        <f t="shared" si="0"/>
        <v>101.0909090909091</v>
      </c>
      <c r="J12" s="137">
        <f t="shared" si="1"/>
        <v>73.48017621145374</v>
      </c>
      <c r="K12" s="245">
        <f t="shared" si="2"/>
        <v>137.57575757575756</v>
      </c>
      <c r="L12" s="234"/>
      <c r="M12" s="203"/>
      <c r="O12" s="123"/>
      <c r="P12" s="124"/>
      <c r="Q12" s="124"/>
      <c r="R12" s="124"/>
      <c r="S12" s="124"/>
    </row>
    <row r="13" spans="1:19" s="198" customFormat="1" ht="21.75" customHeight="1">
      <c r="A13" s="126">
        <v>8</v>
      </c>
      <c r="B13" s="200" t="s">
        <v>261</v>
      </c>
      <c r="C13" s="175">
        <f>'Swo MARCH 12'!BA6</f>
        <v>14.52</v>
      </c>
      <c r="D13" s="176">
        <f>'Swo MARCH 12'!BB6</f>
        <v>5280</v>
      </c>
      <c r="E13" s="175">
        <f>'Swo MARCH 12'!BC6</f>
        <v>6.23</v>
      </c>
      <c r="F13" s="175">
        <f>'Swo MARCH 12'!BD6</f>
        <v>0</v>
      </c>
      <c r="G13" s="175">
        <f>'Swo MARCH 12'!BE6</f>
        <v>5.5</v>
      </c>
      <c r="H13" s="176">
        <f>'Swo MARCH 12'!BF6</f>
        <v>4153</v>
      </c>
      <c r="I13" s="137">
        <f t="shared" si="0"/>
        <v>37.878787878787875</v>
      </c>
      <c r="J13" s="137">
        <f t="shared" si="1"/>
        <v>88.28250401284109</v>
      </c>
      <c r="K13" s="245">
        <f t="shared" si="2"/>
        <v>42.906336088154276</v>
      </c>
      <c r="L13" s="234"/>
      <c r="M13" s="203"/>
      <c r="O13" s="123"/>
      <c r="P13" s="124"/>
      <c r="Q13" s="124"/>
      <c r="R13" s="124"/>
      <c r="S13" s="124"/>
    </row>
    <row r="14" spans="1:19" s="198" customFormat="1" ht="21.75" customHeight="1">
      <c r="A14" s="126">
        <v>9</v>
      </c>
      <c r="B14" s="200" t="s">
        <v>242</v>
      </c>
      <c r="C14" s="175">
        <f>'Swo MARCH 12'!BH6</f>
        <v>5.83</v>
      </c>
      <c r="D14" s="176">
        <f>'Swo MARCH 12'!BI6</f>
        <v>2120</v>
      </c>
      <c r="E14" s="175">
        <f>'Swo MARCH 12'!BJ6</f>
        <v>16.96</v>
      </c>
      <c r="F14" s="175">
        <f>'Swo MARCH 12'!BK6</f>
        <v>0.6</v>
      </c>
      <c r="G14" s="175">
        <f>'Swo MARCH 12'!BL6</f>
        <v>16.56</v>
      </c>
      <c r="H14" s="176">
        <f>'Swo MARCH 12'!BM6</f>
        <v>8280</v>
      </c>
      <c r="I14" s="137">
        <f t="shared" si="0"/>
        <v>284.0480274442538</v>
      </c>
      <c r="J14" s="137">
        <f t="shared" si="1"/>
        <v>97.64150943396224</v>
      </c>
      <c r="K14" s="245">
        <f t="shared" si="2"/>
        <v>290.90909090909093</v>
      </c>
      <c r="L14" s="234"/>
      <c r="M14" s="203"/>
      <c r="O14" s="123"/>
      <c r="P14" s="124"/>
      <c r="Q14" s="124"/>
      <c r="R14" s="124"/>
      <c r="S14" s="124"/>
    </row>
    <row r="15" spans="1:19" s="198" customFormat="1" ht="21.75" customHeight="1">
      <c r="A15" s="126">
        <v>10</v>
      </c>
      <c r="B15" s="200" t="s">
        <v>243</v>
      </c>
      <c r="C15" s="175">
        <f>'Swo MARCH 12'!BO6</f>
        <v>15.02</v>
      </c>
      <c r="D15" s="176">
        <f>'Swo MARCH 12'!BP6</f>
        <v>5460</v>
      </c>
      <c r="E15" s="175">
        <f>'Swo MARCH 12'!BQ6</f>
        <v>14.2</v>
      </c>
      <c r="F15" s="175">
        <f>'Swo MARCH 12'!BR6</f>
        <v>0.68</v>
      </c>
      <c r="G15" s="175">
        <f>'Swo MARCH 12'!BS6</f>
        <v>13.88</v>
      </c>
      <c r="H15" s="176">
        <f>'Swo MARCH 12'!BT6</f>
        <v>7943</v>
      </c>
      <c r="I15" s="137">
        <f t="shared" si="0"/>
        <v>92.41011984021306</v>
      </c>
      <c r="J15" s="137">
        <f t="shared" si="1"/>
        <v>97.74647887323945</v>
      </c>
      <c r="K15" s="245">
        <f t="shared" si="2"/>
        <v>94.54061251664447</v>
      </c>
      <c r="L15" s="234"/>
      <c r="M15" s="203"/>
      <c r="O15" s="123"/>
      <c r="P15" s="124"/>
      <c r="Q15" s="124"/>
      <c r="R15" s="124"/>
      <c r="S15" s="124"/>
    </row>
    <row r="16" spans="1:19" s="198" customFormat="1" ht="21.75" customHeight="1">
      <c r="A16" s="126">
        <v>11</v>
      </c>
      <c r="B16" s="200" t="s">
        <v>244</v>
      </c>
      <c r="C16" s="175">
        <f>'Swo MARCH 12'!BV6</f>
        <v>37.37</v>
      </c>
      <c r="D16" s="176">
        <f>'Swo MARCH 12'!BW6</f>
        <v>13590</v>
      </c>
      <c r="E16" s="175">
        <f>'Swo MARCH 12'!BX6</f>
        <v>27.31</v>
      </c>
      <c r="F16" s="175">
        <f>'Swo MARCH 12'!BY6</f>
        <v>0</v>
      </c>
      <c r="G16" s="175">
        <f>'Swo MARCH 12'!BZ6</f>
        <v>27.31</v>
      </c>
      <c r="H16" s="176">
        <f>'Swo MARCH 12'!CA6</f>
        <v>13727</v>
      </c>
      <c r="I16" s="137">
        <f t="shared" si="0"/>
        <v>73.08001070377308</v>
      </c>
      <c r="J16" s="137">
        <f t="shared" si="1"/>
        <v>100</v>
      </c>
      <c r="K16" s="245">
        <f t="shared" si="2"/>
        <v>73.08001070377308</v>
      </c>
      <c r="L16" s="234"/>
      <c r="M16" s="203"/>
      <c r="O16" s="123"/>
      <c r="P16" s="124"/>
      <c r="Q16" s="124"/>
      <c r="R16" s="124"/>
      <c r="S16" s="124"/>
    </row>
    <row r="17" spans="1:19" s="198" customFormat="1" ht="21.75" customHeight="1">
      <c r="A17" s="126">
        <v>12</v>
      </c>
      <c r="B17" s="200" t="s">
        <v>245</v>
      </c>
      <c r="C17" s="175">
        <f>'Swo MARCH 12'!CC6</f>
        <v>4.87</v>
      </c>
      <c r="D17" s="176">
        <f>'Swo MARCH 12'!CD6</f>
        <v>1770</v>
      </c>
      <c r="E17" s="175">
        <f>'Swo MARCH 12'!CE6</f>
        <v>2.55</v>
      </c>
      <c r="F17" s="175">
        <f>'Swo MARCH 12'!CF6</f>
        <v>0</v>
      </c>
      <c r="G17" s="175">
        <f>'Swo MARCH 12'!CG6</f>
        <v>2.42</v>
      </c>
      <c r="H17" s="176">
        <f>'Swo MARCH 12'!CH6</f>
        <v>1372</v>
      </c>
      <c r="I17" s="137">
        <f t="shared" si="0"/>
        <v>49.69199178644764</v>
      </c>
      <c r="J17" s="137">
        <f t="shared" si="1"/>
        <v>94.90196078431373</v>
      </c>
      <c r="K17" s="245">
        <f t="shared" si="2"/>
        <v>52.36139630390143</v>
      </c>
      <c r="L17" s="234"/>
      <c r="M17" s="203"/>
      <c r="O17" s="123"/>
      <c r="P17" s="124"/>
      <c r="Q17" s="124"/>
      <c r="R17" s="124"/>
      <c r="S17" s="124"/>
    </row>
    <row r="18" spans="1:19" s="198" customFormat="1" ht="21.75" customHeight="1">
      <c r="A18" s="126">
        <v>13</v>
      </c>
      <c r="B18" s="201" t="s">
        <v>246</v>
      </c>
      <c r="C18" s="175">
        <f>'Swo MARCH 12'!CJ6</f>
        <v>5.67</v>
      </c>
      <c r="D18" s="176">
        <f>'Swo MARCH 12'!CK6</f>
        <v>2060</v>
      </c>
      <c r="E18" s="175">
        <f>'Swo MARCH 12'!CL6</f>
        <v>10.34</v>
      </c>
      <c r="F18" s="175">
        <f>'Swo MARCH 12'!CM6</f>
        <v>0.13</v>
      </c>
      <c r="G18" s="175">
        <f>'Swo MARCH 12'!CN6</f>
        <v>8.55</v>
      </c>
      <c r="H18" s="176">
        <f>'Swo MARCH 12'!CO6</f>
        <v>6520</v>
      </c>
      <c r="I18" s="137">
        <f t="shared" si="0"/>
        <v>150.7936507936508</v>
      </c>
      <c r="J18" s="137">
        <f t="shared" si="1"/>
        <v>82.68858800773695</v>
      </c>
      <c r="K18" s="245">
        <f t="shared" si="2"/>
        <v>182.36331569664904</v>
      </c>
      <c r="L18" s="234"/>
      <c r="M18" s="203"/>
      <c r="O18" s="123"/>
      <c r="P18" s="252"/>
      <c r="Q18" s="252"/>
      <c r="R18" s="252"/>
      <c r="S18" s="252"/>
    </row>
    <row r="19" spans="1:19" s="198" customFormat="1" ht="21.75" customHeight="1">
      <c r="A19" s="126">
        <v>14</v>
      </c>
      <c r="B19" s="200" t="s">
        <v>247</v>
      </c>
      <c r="C19" s="175">
        <f>'Swo MARCH 12'!CQ6</f>
        <v>7.07</v>
      </c>
      <c r="D19" s="176">
        <f>'Swo MARCH 12'!CR6</f>
        <v>2570</v>
      </c>
      <c r="E19" s="175">
        <f>'Swo MARCH 12'!CS6</f>
        <v>6.77</v>
      </c>
      <c r="F19" s="175">
        <f>'Swo MARCH 12'!CT6</f>
        <v>0.82</v>
      </c>
      <c r="G19" s="175">
        <f>'Swo MARCH 12'!CU6</f>
        <v>6.69</v>
      </c>
      <c r="H19" s="176">
        <f>'Swo MARCH 12'!CV6</f>
        <v>2580</v>
      </c>
      <c r="I19" s="137">
        <f t="shared" si="0"/>
        <v>94.62517680339462</v>
      </c>
      <c r="J19" s="137">
        <f t="shared" si="1"/>
        <v>98.81831610044316</v>
      </c>
      <c r="K19" s="245">
        <f t="shared" si="2"/>
        <v>95.75671852899575</v>
      </c>
      <c r="L19" s="234"/>
      <c r="M19" s="203"/>
      <c r="O19" s="123"/>
      <c r="P19" s="124"/>
      <c r="Q19" s="124"/>
      <c r="R19" s="124"/>
      <c r="S19" s="124"/>
    </row>
    <row r="20" spans="1:19" s="198" customFormat="1" ht="21.75" customHeight="1">
      <c r="A20" s="126">
        <v>15</v>
      </c>
      <c r="B20" s="200" t="s">
        <v>248</v>
      </c>
      <c r="C20" s="175">
        <f>'Swo MARCH 12'!CX6</f>
        <v>4.32</v>
      </c>
      <c r="D20" s="176">
        <f>'Swo MARCH 12'!CY6</f>
        <v>1570</v>
      </c>
      <c r="E20" s="175">
        <f>'Swo MARCH 12'!CZ6</f>
        <v>4.81</v>
      </c>
      <c r="F20" s="175">
        <f>'Swo MARCH 12'!DA6</f>
        <v>0</v>
      </c>
      <c r="G20" s="175">
        <f>'Swo MARCH 12'!DB6</f>
        <v>4.78</v>
      </c>
      <c r="H20" s="176">
        <f>'Swo MARCH 12'!DC6</f>
        <v>2391</v>
      </c>
      <c r="I20" s="137">
        <f t="shared" si="0"/>
        <v>110.64814814814814</v>
      </c>
      <c r="J20" s="137">
        <f t="shared" si="1"/>
        <v>99.37629937629939</v>
      </c>
      <c r="K20" s="245">
        <f t="shared" si="2"/>
        <v>111.34259259259258</v>
      </c>
      <c r="L20" s="234"/>
      <c r="M20" s="203"/>
      <c r="O20" s="123"/>
      <c r="P20" s="124"/>
      <c r="Q20" s="124"/>
      <c r="R20" s="124"/>
      <c r="S20" s="124"/>
    </row>
    <row r="21" spans="1:19" s="198" customFormat="1" ht="21.75" customHeight="1">
      <c r="A21" s="126">
        <v>16</v>
      </c>
      <c r="B21" s="200" t="s">
        <v>249</v>
      </c>
      <c r="C21" s="175">
        <f>'Swo MARCH 12'!DE6</f>
        <v>40.92</v>
      </c>
      <c r="D21" s="176">
        <f>'Swo MARCH 12'!DF6</f>
        <v>14880</v>
      </c>
      <c r="E21" s="175">
        <f>'Swo MARCH 12'!DG6</f>
        <v>46.25</v>
      </c>
      <c r="F21" s="175">
        <f>'Swo MARCH 12'!DH6</f>
        <v>1.46</v>
      </c>
      <c r="G21" s="175">
        <f>'Swo MARCH 12'!DI6</f>
        <v>46.25</v>
      </c>
      <c r="H21" s="176">
        <f>'Swo MARCH 12'!DJ6</f>
        <v>23565</v>
      </c>
      <c r="I21" s="137">
        <f t="shared" si="0"/>
        <v>113.02541544477027</v>
      </c>
      <c r="J21" s="137">
        <f t="shared" si="1"/>
        <v>100</v>
      </c>
      <c r="K21" s="245">
        <f t="shared" si="2"/>
        <v>113.02541544477027</v>
      </c>
      <c r="L21" s="234"/>
      <c r="M21" s="203"/>
      <c r="O21" s="123"/>
      <c r="P21" s="124"/>
      <c r="Q21" s="124"/>
      <c r="R21" s="124"/>
      <c r="S21" s="124"/>
    </row>
    <row r="22" spans="1:19" s="198" customFormat="1" ht="21.75" customHeight="1">
      <c r="A22" s="126">
        <v>17</v>
      </c>
      <c r="B22" s="200" t="s">
        <v>250</v>
      </c>
      <c r="C22" s="175">
        <f>'Swo MARCH 12'!DL6</f>
        <v>14.16</v>
      </c>
      <c r="D22" s="176">
        <f>'Swo MARCH 12'!DM6</f>
        <v>5150</v>
      </c>
      <c r="E22" s="175">
        <f>'Swo MARCH 12'!DN6</f>
        <v>5.35</v>
      </c>
      <c r="F22" s="175">
        <f>'Swo MARCH 12'!DO6</f>
        <v>0.6</v>
      </c>
      <c r="G22" s="175">
        <f>'Swo MARCH 12'!DP6</f>
        <v>5.35</v>
      </c>
      <c r="H22" s="176">
        <f>'Swo MARCH 12'!DQ6</f>
        <v>2111</v>
      </c>
      <c r="I22" s="137">
        <f t="shared" si="0"/>
        <v>37.782485875706215</v>
      </c>
      <c r="J22" s="137">
        <f t="shared" si="1"/>
        <v>100</v>
      </c>
      <c r="K22" s="245">
        <f t="shared" si="2"/>
        <v>37.782485875706215</v>
      </c>
      <c r="L22" s="234"/>
      <c r="M22" s="203"/>
      <c r="O22" s="123"/>
      <c r="P22" s="124"/>
      <c r="Q22" s="124"/>
      <c r="R22" s="124"/>
      <c r="S22" s="124"/>
    </row>
    <row r="23" spans="1:19" s="198" customFormat="1" ht="21.75" customHeight="1">
      <c r="A23" s="126">
        <v>18</v>
      </c>
      <c r="B23" s="200" t="s">
        <v>251</v>
      </c>
      <c r="C23" s="175">
        <f>'Swo MARCH 12'!DS6</f>
        <v>3.25</v>
      </c>
      <c r="D23" s="176">
        <f>'Swo MARCH 12'!DT6</f>
        <v>1180</v>
      </c>
      <c r="E23" s="175">
        <f>'Swo MARCH 12'!DU6</f>
        <v>2.2</v>
      </c>
      <c r="F23" s="175">
        <f>'Swo MARCH 12'!DV6</f>
        <v>0</v>
      </c>
      <c r="G23" s="175">
        <f>'Swo MARCH 12'!DW6</f>
        <v>2.14</v>
      </c>
      <c r="H23" s="176">
        <f>'Swo MARCH 12'!DX6</f>
        <v>1001</v>
      </c>
      <c r="I23" s="137">
        <f t="shared" si="0"/>
        <v>65.84615384615385</v>
      </c>
      <c r="J23" s="137">
        <f t="shared" si="1"/>
        <v>97.27272727272727</v>
      </c>
      <c r="K23" s="245">
        <f t="shared" si="2"/>
        <v>67.6923076923077</v>
      </c>
      <c r="L23" s="234"/>
      <c r="M23" s="203"/>
      <c r="O23" s="123"/>
      <c r="P23" s="124"/>
      <c r="Q23" s="124"/>
      <c r="R23" s="124"/>
      <c r="S23" s="124"/>
    </row>
    <row r="24" spans="1:19" s="198" customFormat="1" ht="21.75" customHeight="1">
      <c r="A24" s="126">
        <v>19</v>
      </c>
      <c r="B24" s="200" t="s">
        <v>252</v>
      </c>
      <c r="C24" s="175">
        <f>'Swo MARCH 12'!DZ6</f>
        <v>17.49</v>
      </c>
      <c r="D24" s="176">
        <f>'Swo MARCH 12'!EA6</f>
        <v>6360</v>
      </c>
      <c r="E24" s="175">
        <f>'Swo MARCH 12'!EB6</f>
        <v>16.29</v>
      </c>
      <c r="F24" s="175">
        <f>'Swo MARCH 12'!EC6</f>
        <v>5.41</v>
      </c>
      <c r="G24" s="175">
        <f>'Swo MARCH 12'!ED6</f>
        <v>15.2</v>
      </c>
      <c r="H24" s="176">
        <f>'Swo MARCH 12'!EE6</f>
        <v>6850</v>
      </c>
      <c r="I24" s="137">
        <f t="shared" si="0"/>
        <v>86.90680388793596</v>
      </c>
      <c r="J24" s="137">
        <f t="shared" si="1"/>
        <v>93.30877839165133</v>
      </c>
      <c r="K24" s="245">
        <f t="shared" si="2"/>
        <v>93.13893653516296</v>
      </c>
      <c r="L24" s="234"/>
      <c r="M24" s="203"/>
      <c r="O24" s="123"/>
      <c r="P24" s="124"/>
      <c r="Q24" s="124"/>
      <c r="R24" s="124"/>
      <c r="S24" s="124"/>
    </row>
    <row r="25" spans="1:19" s="198" customFormat="1" ht="21.75" customHeight="1">
      <c r="A25" s="126">
        <v>20</v>
      </c>
      <c r="B25" s="200" t="s">
        <v>253</v>
      </c>
      <c r="C25" s="175">
        <f>'Swo MARCH 12'!EG6</f>
        <v>7.07</v>
      </c>
      <c r="D25" s="176">
        <f>'Swo MARCH 12'!EH6</f>
        <v>2570</v>
      </c>
      <c r="E25" s="175">
        <f>'Swo MARCH 12'!EI6</f>
        <v>10.05</v>
      </c>
      <c r="F25" s="175">
        <f>'Swo MARCH 12'!EJ6</f>
        <v>1.15</v>
      </c>
      <c r="G25" s="175">
        <f>'Swo MARCH 12'!EK6</f>
        <v>9.76</v>
      </c>
      <c r="H25" s="176">
        <f>'Swo MARCH 12'!EL6</f>
        <v>3636</v>
      </c>
      <c r="I25" s="137">
        <f t="shared" si="0"/>
        <v>138.04809052333803</v>
      </c>
      <c r="J25" s="137">
        <f t="shared" si="1"/>
        <v>97.11442786069651</v>
      </c>
      <c r="K25" s="245">
        <f t="shared" si="2"/>
        <v>142.14992927864216</v>
      </c>
      <c r="L25" s="234"/>
      <c r="M25" s="203"/>
      <c r="O25" s="123"/>
      <c r="P25" s="124"/>
      <c r="Q25" s="124"/>
      <c r="R25" s="124"/>
      <c r="S25" s="124"/>
    </row>
    <row r="26" spans="1:19" s="198" customFormat="1" ht="21.75" customHeight="1">
      <c r="A26" s="126">
        <v>21</v>
      </c>
      <c r="B26" s="200" t="s">
        <v>254</v>
      </c>
      <c r="C26" s="175">
        <f>'Swo MARCH 12'!EN6</f>
        <v>1.46</v>
      </c>
      <c r="D26" s="176">
        <f>'Swo MARCH 12'!EO6</f>
        <v>530</v>
      </c>
      <c r="E26" s="175">
        <f>'Swo MARCH 12'!EP6</f>
        <v>1.09</v>
      </c>
      <c r="F26" s="175">
        <f>'Swo MARCH 12'!EQ6</f>
        <v>0.03</v>
      </c>
      <c r="G26" s="175">
        <f>'Swo MARCH 12'!ER6</f>
        <v>1.09</v>
      </c>
      <c r="H26" s="176">
        <f>'Swo MARCH 12'!ES6</f>
        <v>464</v>
      </c>
      <c r="I26" s="137">
        <f t="shared" si="0"/>
        <v>74.65753424657535</v>
      </c>
      <c r="J26" s="137">
        <f t="shared" si="1"/>
        <v>100</v>
      </c>
      <c r="K26" s="245">
        <f t="shared" si="2"/>
        <v>74.65753424657535</v>
      </c>
      <c r="L26" s="234"/>
      <c r="M26" s="203"/>
      <c r="O26" s="123"/>
      <c r="P26" s="124"/>
      <c r="Q26" s="124"/>
      <c r="R26" s="124"/>
      <c r="S26" s="124"/>
    </row>
    <row r="27" spans="1:19" s="198" customFormat="1" ht="21.75" customHeight="1">
      <c r="A27" s="126">
        <v>22</v>
      </c>
      <c r="B27" s="200" t="s">
        <v>255</v>
      </c>
      <c r="C27" s="175">
        <f>'Swo MARCH 12'!EU6</f>
        <v>5.28</v>
      </c>
      <c r="D27" s="176">
        <f>'Swo MARCH 12'!EV6</f>
        <v>1920</v>
      </c>
      <c r="E27" s="175">
        <f>'Swo MARCH 12'!EW6</f>
        <v>4.44</v>
      </c>
      <c r="F27" s="175">
        <f>'Swo MARCH 12'!EX6</f>
        <v>0.3</v>
      </c>
      <c r="G27" s="175">
        <f>'Swo MARCH 12'!EY6</f>
        <v>4.44</v>
      </c>
      <c r="H27" s="176">
        <f>'Swo MARCH 12'!EZ6</f>
        <v>2059</v>
      </c>
      <c r="I27" s="137">
        <f t="shared" si="0"/>
        <v>84.0909090909091</v>
      </c>
      <c r="J27" s="137">
        <f t="shared" si="1"/>
        <v>100</v>
      </c>
      <c r="K27" s="245">
        <f t="shared" si="2"/>
        <v>84.0909090909091</v>
      </c>
      <c r="L27" s="234"/>
      <c r="M27" s="203"/>
      <c r="O27" s="123"/>
      <c r="P27" s="124"/>
      <c r="Q27" s="124"/>
      <c r="R27" s="124"/>
      <c r="S27" s="124"/>
    </row>
    <row r="28" spans="1:19" s="198" customFormat="1" ht="21.75" customHeight="1">
      <c r="A28" s="126">
        <v>23</v>
      </c>
      <c r="B28" s="200" t="s">
        <v>256</v>
      </c>
      <c r="C28" s="175">
        <f>'Swo MARCH 12'!FB6</f>
        <v>3.88</v>
      </c>
      <c r="D28" s="176">
        <f>'Swo MARCH 12'!FC6</f>
        <v>1410</v>
      </c>
      <c r="E28" s="175">
        <f>'Swo MARCH 12'!FD6</f>
        <v>2.9</v>
      </c>
      <c r="F28" s="175">
        <f>'Swo MARCH 12'!FE6</f>
        <v>0.4</v>
      </c>
      <c r="G28" s="175">
        <f>'Swo MARCH 12'!FF6</f>
        <v>2.9</v>
      </c>
      <c r="H28" s="176">
        <f>'Swo MARCH 12'!FG6</f>
        <v>1609</v>
      </c>
      <c r="I28" s="137">
        <f t="shared" si="0"/>
        <v>74.74226804123711</v>
      </c>
      <c r="J28" s="137">
        <f t="shared" si="1"/>
        <v>100</v>
      </c>
      <c r="K28" s="245">
        <f t="shared" si="2"/>
        <v>74.74226804123711</v>
      </c>
      <c r="L28" s="234"/>
      <c r="M28" s="203"/>
      <c r="O28" s="123"/>
      <c r="P28" s="124"/>
      <c r="Q28" s="124"/>
      <c r="R28" s="124"/>
      <c r="S28" s="124"/>
    </row>
    <row r="29" spans="1:19" s="198" customFormat="1" ht="21.75" customHeight="1">
      <c r="A29" s="126">
        <v>24</v>
      </c>
      <c r="B29" s="200" t="s">
        <v>257</v>
      </c>
      <c r="C29" s="175">
        <f>'Swo MARCH 12'!FI6</f>
        <v>0.17</v>
      </c>
      <c r="D29" s="176">
        <f>'Swo MARCH 12'!FJ6</f>
        <v>60</v>
      </c>
      <c r="E29" s="175">
        <f>'Swo MARCH 12'!FK6</f>
        <v>0.15</v>
      </c>
      <c r="F29" s="175">
        <f>'Swo MARCH 12'!FL6</f>
        <v>0.06</v>
      </c>
      <c r="G29" s="175">
        <f>'Swo MARCH 12'!FM6</f>
        <v>0.11</v>
      </c>
      <c r="H29" s="176">
        <f>'Swo MARCH 12'!FN6</f>
        <v>73</v>
      </c>
      <c r="I29" s="137">
        <f t="shared" si="0"/>
        <v>64.70588235294117</v>
      </c>
      <c r="J29" s="137">
        <f t="shared" si="1"/>
        <v>73.33333333333334</v>
      </c>
      <c r="K29" s="245">
        <f t="shared" si="2"/>
        <v>88.23529411764704</v>
      </c>
      <c r="L29" s="234"/>
      <c r="M29" s="203"/>
      <c r="O29" s="123"/>
      <c r="P29" s="124"/>
      <c r="Q29" s="124"/>
      <c r="R29" s="124"/>
      <c r="S29" s="124"/>
    </row>
    <row r="30" spans="1:19" s="198" customFormat="1" ht="21.75" customHeight="1">
      <c r="A30" s="126">
        <v>25</v>
      </c>
      <c r="B30" s="200" t="s">
        <v>258</v>
      </c>
      <c r="C30" s="175">
        <f>'Swo MARCH 12'!FP6</f>
        <v>6.05</v>
      </c>
      <c r="D30" s="176">
        <f>'Swo MARCH 12'!FQ6</f>
        <v>2220</v>
      </c>
      <c r="E30" s="175">
        <f>'Swo MARCH 12'!FR6</f>
        <v>5.7</v>
      </c>
      <c r="F30" s="175">
        <f>'Swo MARCH 12'!FS6</f>
        <v>0.11</v>
      </c>
      <c r="G30" s="175">
        <f>'Swo MARCH 12'!FT6</f>
        <v>5.08</v>
      </c>
      <c r="H30" s="176">
        <f>'Swo MARCH 12'!FU6</f>
        <v>1406</v>
      </c>
      <c r="I30" s="137">
        <f t="shared" si="0"/>
        <v>83.96694214876034</v>
      </c>
      <c r="J30" s="137">
        <f t="shared" si="1"/>
        <v>89.12280701754386</v>
      </c>
      <c r="K30" s="245">
        <f t="shared" si="2"/>
        <v>94.21487603305786</v>
      </c>
      <c r="L30" s="234"/>
      <c r="M30" s="203"/>
      <c r="N30" s="283"/>
      <c r="O30" s="123"/>
      <c r="P30" s="124"/>
      <c r="Q30" s="124"/>
      <c r="R30" s="124"/>
      <c r="S30" s="124"/>
    </row>
    <row r="31" spans="1:19" s="198" customFormat="1" ht="21.75" customHeight="1">
      <c r="A31" s="126">
        <v>26</v>
      </c>
      <c r="B31" s="200" t="s">
        <v>259</v>
      </c>
      <c r="C31" s="175">
        <f>'Swo MARCH 12'!FW6</f>
        <v>0.86</v>
      </c>
      <c r="D31" s="176">
        <f>'Swo MARCH 12'!FX6</f>
        <v>313</v>
      </c>
      <c r="E31" s="175">
        <f>'Swo MARCH 12'!FY6</f>
        <v>0.78</v>
      </c>
      <c r="F31" s="175">
        <f>'Swo MARCH 12'!FZ6</f>
        <v>0</v>
      </c>
      <c r="G31" s="175">
        <f>'Swo MARCH 12'!GA6</f>
        <v>0.78</v>
      </c>
      <c r="H31" s="176">
        <f>'Swo MARCH 12'!GB6</f>
        <v>348</v>
      </c>
      <c r="I31" s="137">
        <f t="shared" si="0"/>
        <v>90.69767441860466</v>
      </c>
      <c r="J31" s="137">
        <f t="shared" si="1"/>
        <v>100</v>
      </c>
      <c r="K31" s="245">
        <f t="shared" si="2"/>
        <v>90.69767441860466</v>
      </c>
      <c r="L31" s="234"/>
      <c r="M31" s="203"/>
      <c r="O31" s="123"/>
      <c r="P31" s="124"/>
      <c r="Q31" s="124"/>
      <c r="R31" s="124"/>
      <c r="S31" s="124"/>
    </row>
    <row r="32" spans="1:19" s="199" customFormat="1" ht="21.75" customHeight="1" thickBot="1">
      <c r="A32" s="127"/>
      <c r="B32" s="202" t="s">
        <v>260</v>
      </c>
      <c r="C32" s="221">
        <f aca="true" t="shared" si="3" ref="C32:H32">SUM(C6:C31)</f>
        <v>252.98000000000002</v>
      </c>
      <c r="D32" s="222">
        <f t="shared" si="3"/>
        <v>92003</v>
      </c>
      <c r="E32" s="221">
        <f t="shared" si="3"/>
        <v>235.32</v>
      </c>
      <c r="F32" s="221">
        <f t="shared" si="3"/>
        <v>23.08</v>
      </c>
      <c r="G32" s="221">
        <f t="shared" si="3"/>
        <v>219.24999999999997</v>
      </c>
      <c r="H32" s="222">
        <f t="shared" si="3"/>
        <v>110816</v>
      </c>
      <c r="I32" s="139">
        <f t="shared" si="0"/>
        <v>86.66693019211003</v>
      </c>
      <c r="J32" s="139">
        <f>IF(E32&gt;0,(G32/E32)*100,0)</f>
        <v>93.1710011898691</v>
      </c>
      <c r="K32" s="384">
        <f t="shared" si="2"/>
        <v>93.01921100482251</v>
      </c>
      <c r="L32" s="235"/>
      <c r="M32" s="139"/>
      <c r="O32" s="83"/>
      <c r="P32" s="124"/>
      <c r="Q32" s="124"/>
      <c r="R32" s="124"/>
      <c r="S32" s="124"/>
    </row>
    <row r="33" ht="22.5" customHeight="1">
      <c r="E33" s="224"/>
    </row>
    <row r="36" ht="22.5" customHeight="1">
      <c r="N36" s="284"/>
    </row>
  </sheetData>
  <mergeCells count="2">
    <mergeCell ref="A3:B3"/>
    <mergeCell ref="C3:K3"/>
  </mergeCells>
  <printOptions horizontalCentered="1"/>
  <pageMargins left="0.75" right="0.75" top="1.31" bottom="1" header="0.5" footer="0.5"/>
  <pageSetup horizontalDpi="600" verticalDpi="600" orientation="portrait" paperSize="9" scale="94" r:id="rId1"/>
  <headerFooter alignWithMargins="0">
    <oddFooter>&amp;CPage &amp;P</oddFooter>
  </headerFooter>
</worksheet>
</file>

<file path=xl/worksheets/sheet11.xml><?xml version="1.0" encoding="utf-8"?>
<worksheet xmlns="http://schemas.openxmlformats.org/spreadsheetml/2006/main" xmlns:r="http://schemas.openxmlformats.org/officeDocument/2006/relationships">
  <sheetPr>
    <tabColor indexed="33"/>
  </sheetPr>
  <dimension ref="A1:Q32"/>
  <sheetViews>
    <sheetView view="pageBreakPreview" zoomScale="120" zoomScaleSheetLayoutView="120" workbookViewId="0" topLeftCell="A1">
      <pane xSplit="2" ySplit="5" topLeftCell="C28" activePane="bottomRight" state="frozen"/>
      <selection pane="topLeft" activeCell="F36" sqref="F36"/>
      <selection pane="topRight" activeCell="F36" sqref="F36"/>
      <selection pane="bottomLeft" activeCell="F36" sqref="F36"/>
      <selection pane="bottomRight" activeCell="F36" sqref="F36"/>
    </sheetView>
  </sheetViews>
  <sheetFormatPr defaultColWidth="9.140625" defaultRowHeight="22.5" customHeight="1"/>
  <cols>
    <col min="1" max="1" width="5.28125" style="19" customWidth="1"/>
    <col min="2" max="2" width="9.7109375" style="19" customWidth="1"/>
    <col min="3" max="5" width="8.7109375" style="19" customWidth="1"/>
    <col min="6" max="6" width="8.421875" style="19" customWidth="1"/>
    <col min="7" max="7" width="8.7109375" style="19" customWidth="1"/>
    <col min="8" max="8" width="8.7109375" style="19" bestFit="1" customWidth="1"/>
    <col min="9" max="9" width="8.7109375" style="19" customWidth="1"/>
    <col min="10" max="10" width="8.421875" style="19" customWidth="1"/>
    <col min="11" max="11" width="6.7109375" style="19" customWidth="1"/>
    <col min="12" max="12" width="2.7109375" style="19" customWidth="1"/>
    <col min="13" max="13" width="5.8515625" style="19" customWidth="1"/>
    <col min="14" max="16384" width="9.140625" style="19" customWidth="1"/>
  </cols>
  <sheetData>
    <row r="1" spans="1:13" ht="24" customHeight="1">
      <c r="A1" s="379" t="s">
        <v>433</v>
      </c>
      <c r="B1" s="380"/>
      <c r="C1" s="380"/>
      <c r="D1" s="380"/>
      <c r="E1" s="380"/>
      <c r="F1" s="380"/>
      <c r="G1" s="380"/>
      <c r="H1" s="380"/>
      <c r="I1" s="380"/>
      <c r="J1" s="380"/>
      <c r="K1" s="381"/>
      <c r="L1" s="198"/>
      <c r="M1" s="198"/>
    </row>
    <row r="2" spans="1:13" ht="24" customHeight="1">
      <c r="A2" s="382" t="s">
        <v>312</v>
      </c>
      <c r="B2" s="182"/>
      <c r="C2" s="182"/>
      <c r="D2" s="182"/>
      <c r="E2" s="182"/>
      <c r="F2" s="182"/>
      <c r="G2" s="182"/>
      <c r="H2" s="182"/>
      <c r="I2" s="182"/>
      <c r="J2" s="182"/>
      <c r="K2" s="383"/>
      <c r="L2" s="306"/>
      <c r="M2" s="198"/>
    </row>
    <row r="3" spans="1:13" ht="30" customHeight="1" thickBot="1">
      <c r="A3" s="566" t="s">
        <v>264</v>
      </c>
      <c r="B3" s="567"/>
      <c r="C3" s="567" t="s">
        <v>281</v>
      </c>
      <c r="D3" s="567"/>
      <c r="E3" s="567"/>
      <c r="F3" s="567"/>
      <c r="G3" s="567"/>
      <c r="H3" s="567"/>
      <c r="I3" s="567"/>
      <c r="J3" s="567"/>
      <c r="K3" s="385"/>
      <c r="L3" s="199"/>
      <c r="M3" s="199"/>
    </row>
    <row r="4" spans="1:14" ht="54" customHeight="1" thickBot="1">
      <c r="A4" s="215" t="s">
        <v>224</v>
      </c>
      <c r="B4" s="216" t="s">
        <v>225</v>
      </c>
      <c r="C4" s="217" t="s">
        <v>226</v>
      </c>
      <c r="D4" s="217" t="s">
        <v>241</v>
      </c>
      <c r="E4" s="218" t="s">
        <v>227</v>
      </c>
      <c r="F4" s="226" t="s">
        <v>228</v>
      </c>
      <c r="G4" s="217" t="s">
        <v>229</v>
      </c>
      <c r="H4" s="217" t="s">
        <v>233</v>
      </c>
      <c r="I4" s="216" t="s">
        <v>230</v>
      </c>
      <c r="J4" s="213" t="s">
        <v>231</v>
      </c>
      <c r="K4" s="243" t="s">
        <v>389</v>
      </c>
      <c r="L4" s="242"/>
      <c r="M4" s="219"/>
      <c r="N4" s="85"/>
    </row>
    <row r="5" spans="1:17" s="198" customFormat="1" ht="21.75" customHeight="1" thickBot="1">
      <c r="A5" s="126">
        <v>1</v>
      </c>
      <c r="B5" s="194">
        <v>2</v>
      </c>
      <c r="C5" s="123">
        <v>3</v>
      </c>
      <c r="D5" s="123">
        <v>4</v>
      </c>
      <c r="E5" s="123">
        <v>5</v>
      </c>
      <c r="F5" s="123">
        <v>6</v>
      </c>
      <c r="G5" s="123">
        <v>7</v>
      </c>
      <c r="H5" s="123">
        <v>8</v>
      </c>
      <c r="I5" s="123">
        <v>9</v>
      </c>
      <c r="J5" s="212">
        <v>10</v>
      </c>
      <c r="K5" s="244">
        <v>11</v>
      </c>
      <c r="L5" s="212"/>
      <c r="M5" s="123"/>
      <c r="N5" s="204"/>
      <c r="O5" s="227"/>
      <c r="P5" s="227"/>
      <c r="Q5" s="227"/>
    </row>
    <row r="6" spans="1:13" s="198" customFormat="1" ht="21.75" customHeight="1">
      <c r="A6" s="126">
        <v>1</v>
      </c>
      <c r="B6" s="200" t="s">
        <v>234</v>
      </c>
      <c r="C6" s="175">
        <f>'Swo MARCH 12'!D8</f>
        <v>153.26</v>
      </c>
      <c r="D6" s="176">
        <f>'Swo MARCH 12'!E8</f>
        <v>12320</v>
      </c>
      <c r="E6" s="175">
        <f>'Swo MARCH 12'!F8</f>
        <v>153.26</v>
      </c>
      <c r="F6" s="175">
        <f>'Swo MARCH 12'!G8</f>
        <v>0</v>
      </c>
      <c r="G6" s="175">
        <f>'Swo MARCH 12'!H8</f>
        <v>153.26</v>
      </c>
      <c r="H6" s="176">
        <f>'Swo MARCH 12'!I8</f>
        <v>8337</v>
      </c>
      <c r="I6" s="137">
        <f>IF(C6&gt;0,(G6/C6)*100,0)</f>
        <v>100</v>
      </c>
      <c r="J6" s="137">
        <f>IF(E6&gt;0,(G6/E6)*100,0)</f>
        <v>100</v>
      </c>
      <c r="K6" s="245">
        <f>IF(E6&gt;0,(E6/C6)*100,0)</f>
        <v>100</v>
      </c>
      <c r="L6" s="233"/>
      <c r="M6" s="208"/>
    </row>
    <row r="7" spans="1:17" s="198" customFormat="1" ht="21.75" customHeight="1">
      <c r="A7" s="126">
        <v>2</v>
      </c>
      <c r="B7" s="200" t="s">
        <v>235</v>
      </c>
      <c r="C7" s="175">
        <f>'Swo MARCH 12'!K8</f>
        <v>106.49</v>
      </c>
      <c r="D7" s="176">
        <f>'Swo MARCH 12'!L8</f>
        <v>8560</v>
      </c>
      <c r="E7" s="175">
        <f>'Swo MARCH 12'!M8</f>
        <v>107.35</v>
      </c>
      <c r="F7" s="175">
        <f>'Swo MARCH 12'!N8</f>
        <v>1.07</v>
      </c>
      <c r="G7" s="175">
        <f>'Swo MARCH 12'!O8</f>
        <v>107.35</v>
      </c>
      <c r="H7" s="176">
        <f>'Swo MARCH 12'!P8</f>
        <v>5803</v>
      </c>
      <c r="I7" s="137">
        <f aca="true" t="shared" si="0" ref="I7:I32">IF(C7&gt;0,(G7/C7)*100,0)</f>
        <v>100.80758756690769</v>
      </c>
      <c r="J7" s="137">
        <f aca="true" t="shared" si="1" ref="J7:J31">IF(E7&gt;0,(G7/E7)*100,0)</f>
        <v>100</v>
      </c>
      <c r="K7" s="245">
        <f aca="true" t="shared" si="2" ref="K7:K32">IF(E7&gt;0,(E7/C7)*100,0)</f>
        <v>100.80758756690769</v>
      </c>
      <c r="L7" s="233"/>
      <c r="M7" s="220"/>
      <c r="Q7" s="283"/>
    </row>
    <row r="8" spans="1:13" s="198" customFormat="1" ht="21.75" customHeight="1">
      <c r="A8" s="126">
        <v>3</v>
      </c>
      <c r="B8" s="200" t="s">
        <v>236</v>
      </c>
      <c r="C8" s="175">
        <f>'Swo MARCH 12'!R8</f>
        <v>282.14</v>
      </c>
      <c r="D8" s="176">
        <f>'Swo MARCH 12'!S8</f>
        <v>22680</v>
      </c>
      <c r="E8" s="175">
        <f>'Swo MARCH 12'!T8</f>
        <v>269.4</v>
      </c>
      <c r="F8" s="175">
        <f>'Swo MARCH 12'!U8</f>
        <v>7.88</v>
      </c>
      <c r="G8" s="175">
        <f>'Swo MARCH 12'!V8</f>
        <v>269.28</v>
      </c>
      <c r="H8" s="176">
        <f>'Swo MARCH 12'!W8</f>
        <v>12759</v>
      </c>
      <c r="I8" s="137">
        <f t="shared" si="0"/>
        <v>95.44197915928262</v>
      </c>
      <c r="J8" s="137">
        <f t="shared" si="1"/>
        <v>99.9554565701559</v>
      </c>
      <c r="K8" s="245">
        <f t="shared" si="2"/>
        <v>95.48451123555681</v>
      </c>
      <c r="L8" s="233"/>
      <c r="M8" s="220"/>
    </row>
    <row r="9" spans="1:13" s="198" customFormat="1" ht="21.75" customHeight="1">
      <c r="A9" s="126">
        <v>4</v>
      </c>
      <c r="B9" s="200" t="s">
        <v>238</v>
      </c>
      <c r="C9" s="175">
        <f>'Swo MARCH 12'!Y8</f>
        <v>285.37</v>
      </c>
      <c r="D9" s="176">
        <f>'Swo MARCH 12'!Z8</f>
        <v>22940</v>
      </c>
      <c r="E9" s="175">
        <f>'Swo MARCH 12'!AA8</f>
        <v>285.37</v>
      </c>
      <c r="F9" s="175">
        <f>'Swo MARCH 12'!AB8</f>
        <v>0</v>
      </c>
      <c r="G9" s="175">
        <f>'Swo MARCH 12'!AC8</f>
        <v>285.37</v>
      </c>
      <c r="H9" s="176">
        <f>'Swo MARCH 12'!AD8</f>
        <v>15370</v>
      </c>
      <c r="I9" s="137">
        <f t="shared" si="0"/>
        <v>100</v>
      </c>
      <c r="J9" s="137">
        <f t="shared" si="1"/>
        <v>100</v>
      </c>
      <c r="K9" s="245">
        <f t="shared" si="2"/>
        <v>100</v>
      </c>
      <c r="L9" s="233"/>
      <c r="M9" s="220"/>
    </row>
    <row r="10" spans="1:13" s="198" customFormat="1" ht="21.75" customHeight="1">
      <c r="A10" s="126">
        <v>5</v>
      </c>
      <c r="B10" s="200" t="s">
        <v>237</v>
      </c>
      <c r="C10" s="175">
        <f>'Swo MARCH 12'!AF8</f>
        <v>85.96</v>
      </c>
      <c r="D10" s="176">
        <f>'Swo MARCH 12'!AG8</f>
        <v>6910</v>
      </c>
      <c r="E10" s="175">
        <f>'Swo MARCH 12'!AH8</f>
        <v>113.46</v>
      </c>
      <c r="F10" s="175">
        <f>'Swo MARCH 12'!AI8</f>
        <v>27.53</v>
      </c>
      <c r="G10" s="175">
        <f>'Swo MARCH 12'!AJ8</f>
        <v>113.45</v>
      </c>
      <c r="H10" s="176">
        <f>'Swo MARCH 12'!AK8</f>
        <v>6168</v>
      </c>
      <c r="I10" s="137">
        <f t="shared" si="0"/>
        <v>131.97999069334577</v>
      </c>
      <c r="J10" s="137">
        <f t="shared" si="1"/>
        <v>99.99118632117046</v>
      </c>
      <c r="K10" s="245">
        <f t="shared" si="2"/>
        <v>131.991624011168</v>
      </c>
      <c r="L10" s="233"/>
      <c r="M10" s="220"/>
    </row>
    <row r="11" spans="1:13" s="198" customFormat="1" ht="21.75" customHeight="1">
      <c r="A11" s="126">
        <v>6</v>
      </c>
      <c r="B11" s="200" t="s">
        <v>239</v>
      </c>
      <c r="C11" s="175">
        <f>'Swo MARCH 12'!AM8</f>
        <v>79.12</v>
      </c>
      <c r="D11" s="176">
        <f>'Swo MARCH 12'!AN8</f>
        <v>6360</v>
      </c>
      <c r="E11" s="175">
        <f>'Swo MARCH 12'!AO8</f>
        <v>79.12</v>
      </c>
      <c r="F11" s="175">
        <f>'Swo MARCH 12'!AP8</f>
        <v>0</v>
      </c>
      <c r="G11" s="175">
        <f>'Swo MARCH 12'!AQ8</f>
        <v>79.11</v>
      </c>
      <c r="H11" s="176">
        <f>'Swo MARCH 12'!AR8</f>
        <v>4239</v>
      </c>
      <c r="I11" s="137">
        <f t="shared" si="0"/>
        <v>99.98736097067744</v>
      </c>
      <c r="J11" s="137">
        <f t="shared" si="1"/>
        <v>99.98736097067744</v>
      </c>
      <c r="K11" s="245">
        <f t="shared" si="2"/>
        <v>100</v>
      </c>
      <c r="L11" s="233"/>
      <c r="M11" s="220"/>
    </row>
    <row r="12" spans="1:13" s="198" customFormat="1" ht="21.75" customHeight="1">
      <c r="A12" s="126">
        <v>7</v>
      </c>
      <c r="B12" s="200" t="s">
        <v>240</v>
      </c>
      <c r="C12" s="175">
        <f>'Swo MARCH 12'!AT8</f>
        <v>219.94</v>
      </c>
      <c r="D12" s="176">
        <f>'Swo MARCH 12'!AU8</f>
        <v>17680</v>
      </c>
      <c r="E12" s="175">
        <f>'Swo MARCH 12'!AV8</f>
        <v>210.06</v>
      </c>
      <c r="F12" s="175">
        <f>'Swo MARCH 12'!AW8</f>
        <v>9.79</v>
      </c>
      <c r="G12" s="175">
        <f>'Swo MARCH 12'!AX8</f>
        <v>210.05</v>
      </c>
      <c r="H12" s="176">
        <f>'Swo MARCH 12'!AY8</f>
        <v>11475</v>
      </c>
      <c r="I12" s="137">
        <f t="shared" si="0"/>
        <v>95.50331908702374</v>
      </c>
      <c r="J12" s="137">
        <f t="shared" si="1"/>
        <v>99.9952394553937</v>
      </c>
      <c r="K12" s="245">
        <f t="shared" si="2"/>
        <v>95.5078657815768</v>
      </c>
      <c r="L12" s="233"/>
      <c r="M12" s="220"/>
    </row>
    <row r="13" spans="1:13" s="198" customFormat="1" ht="21.75" customHeight="1">
      <c r="A13" s="126">
        <v>8</v>
      </c>
      <c r="B13" s="200" t="s">
        <v>261</v>
      </c>
      <c r="C13" s="175">
        <f>'Swo MARCH 12'!BA8</f>
        <v>773.52</v>
      </c>
      <c r="D13" s="176">
        <f>'Swo MARCH 12'!BB8</f>
        <v>62180</v>
      </c>
      <c r="E13" s="175">
        <f>'Swo MARCH 12'!BC8</f>
        <v>873.52</v>
      </c>
      <c r="F13" s="175">
        <f>'Swo MARCH 12'!BD8</f>
        <v>0</v>
      </c>
      <c r="G13" s="175">
        <f>'Swo MARCH 12'!BE8</f>
        <v>873.52</v>
      </c>
      <c r="H13" s="176">
        <f>'Swo MARCH 12'!BF8</f>
        <v>47217</v>
      </c>
      <c r="I13" s="137">
        <f t="shared" si="0"/>
        <v>112.92791395180475</v>
      </c>
      <c r="J13" s="137">
        <f t="shared" si="1"/>
        <v>100</v>
      </c>
      <c r="K13" s="245">
        <f t="shared" si="2"/>
        <v>112.92791395180475</v>
      </c>
      <c r="L13" s="233"/>
      <c r="M13" s="220"/>
    </row>
    <row r="14" spans="1:13" s="198" customFormat="1" ht="21.75" customHeight="1">
      <c r="A14" s="126">
        <v>9</v>
      </c>
      <c r="B14" s="200" t="s">
        <v>242</v>
      </c>
      <c r="C14" s="175">
        <f>'Swo MARCH 12'!BH8</f>
        <v>324.56</v>
      </c>
      <c r="D14" s="176">
        <f>'Swo MARCH 12'!BI8</f>
        <v>26090</v>
      </c>
      <c r="E14" s="175">
        <f>'Swo MARCH 12'!BJ8</f>
        <v>324.56</v>
      </c>
      <c r="F14" s="175">
        <f>'Swo MARCH 12'!BK8</f>
        <v>0</v>
      </c>
      <c r="G14" s="175">
        <f>'Swo MARCH 12'!BL8</f>
        <v>324.05</v>
      </c>
      <c r="H14" s="176">
        <f>'Swo MARCH 12'!BM8</f>
        <v>17514</v>
      </c>
      <c r="I14" s="137">
        <f t="shared" si="0"/>
        <v>99.84286418535864</v>
      </c>
      <c r="J14" s="137">
        <f t="shared" si="1"/>
        <v>99.84286418535864</v>
      </c>
      <c r="K14" s="245">
        <f t="shared" si="2"/>
        <v>100</v>
      </c>
      <c r="L14" s="233"/>
      <c r="M14" s="220"/>
    </row>
    <row r="15" spans="1:13" s="198" customFormat="1" ht="21.75" customHeight="1">
      <c r="A15" s="126">
        <v>10</v>
      </c>
      <c r="B15" s="200" t="s">
        <v>243</v>
      </c>
      <c r="C15" s="175">
        <f>'Swo MARCH 12'!BO8</f>
        <v>176.52</v>
      </c>
      <c r="D15" s="176">
        <f>'Swo MARCH 12'!BP8</f>
        <v>14190</v>
      </c>
      <c r="E15" s="175">
        <f>'Swo MARCH 12'!BQ8</f>
        <v>205.5</v>
      </c>
      <c r="F15" s="175">
        <f>'Swo MARCH 12'!BR8</f>
        <v>1.28</v>
      </c>
      <c r="G15" s="175">
        <f>'Swo MARCH 12'!BS8</f>
        <v>205.28</v>
      </c>
      <c r="H15" s="176">
        <f>'Swo MARCH 12'!BT8</f>
        <v>11096</v>
      </c>
      <c r="I15" s="137">
        <f t="shared" si="0"/>
        <v>116.29277135735327</v>
      </c>
      <c r="J15" s="137">
        <f t="shared" si="1"/>
        <v>99.89294403892944</v>
      </c>
      <c r="K15" s="245">
        <f t="shared" si="2"/>
        <v>116.4174031271244</v>
      </c>
      <c r="L15" s="233"/>
      <c r="M15" s="220"/>
    </row>
    <row r="16" spans="1:13" s="198" customFormat="1" ht="21.75" customHeight="1">
      <c r="A16" s="126">
        <v>11</v>
      </c>
      <c r="B16" s="200" t="s">
        <v>244</v>
      </c>
      <c r="C16" s="175">
        <f>'Swo MARCH 12'!BV8</f>
        <v>411.64</v>
      </c>
      <c r="D16" s="176">
        <f>'Swo MARCH 12'!BW8</f>
        <v>33090</v>
      </c>
      <c r="E16" s="175">
        <f>'Swo MARCH 12'!BX8</f>
        <v>437.8</v>
      </c>
      <c r="F16" s="175">
        <f>'Swo MARCH 12'!BY8</f>
        <v>100</v>
      </c>
      <c r="G16" s="175">
        <f>'Swo MARCH 12'!BZ8</f>
        <v>437.79</v>
      </c>
      <c r="H16" s="176">
        <f>'Swo MARCH 12'!CA8</f>
        <v>27549</v>
      </c>
      <c r="I16" s="137">
        <f t="shared" si="0"/>
        <v>106.3526382275775</v>
      </c>
      <c r="J16" s="137">
        <f t="shared" si="1"/>
        <v>99.99771585198721</v>
      </c>
      <c r="K16" s="245">
        <f t="shared" si="2"/>
        <v>106.35506753473909</v>
      </c>
      <c r="L16" s="233"/>
      <c r="M16" s="220"/>
    </row>
    <row r="17" spans="1:13" s="198" customFormat="1" ht="21.75" customHeight="1">
      <c r="A17" s="126">
        <v>12</v>
      </c>
      <c r="B17" s="200" t="s">
        <v>245</v>
      </c>
      <c r="C17" s="175">
        <f>'Swo MARCH 12'!CC8</f>
        <v>102.75</v>
      </c>
      <c r="D17" s="176">
        <f>'Swo MARCH 12'!CD8</f>
        <v>8260</v>
      </c>
      <c r="E17" s="175">
        <f>'Swo MARCH 12'!CE8</f>
        <v>137.75</v>
      </c>
      <c r="F17" s="175">
        <f>'Swo MARCH 12'!CF8</f>
        <v>35</v>
      </c>
      <c r="G17" s="175">
        <f>'Swo MARCH 12'!CG8</f>
        <v>137.75</v>
      </c>
      <c r="H17" s="176">
        <f>'Swo MARCH 12'!CH8</f>
        <v>10152</v>
      </c>
      <c r="I17" s="137">
        <f t="shared" si="0"/>
        <v>134.0632603406326</v>
      </c>
      <c r="J17" s="137">
        <f t="shared" si="1"/>
        <v>100</v>
      </c>
      <c r="K17" s="245">
        <f t="shared" si="2"/>
        <v>134.0632603406326</v>
      </c>
      <c r="L17" s="233"/>
      <c r="M17" s="220"/>
    </row>
    <row r="18" spans="1:13" s="198" customFormat="1" ht="21.75" customHeight="1">
      <c r="A18" s="126">
        <v>13</v>
      </c>
      <c r="B18" s="200" t="s">
        <v>246</v>
      </c>
      <c r="C18" s="175">
        <f>'Swo MARCH 12'!CJ8</f>
        <v>295.2</v>
      </c>
      <c r="D18" s="176">
        <f>'Swo MARCH 12'!CK8</f>
        <v>23730</v>
      </c>
      <c r="E18" s="175">
        <f>'Swo MARCH 12'!CL8</f>
        <v>335.2</v>
      </c>
      <c r="F18" s="175">
        <f>'Swo MARCH 12'!CM8</f>
        <v>15.19</v>
      </c>
      <c r="G18" s="175">
        <f>'Swo MARCH 12'!CN8</f>
        <v>335.19</v>
      </c>
      <c r="H18" s="176">
        <f>'Swo MARCH 12'!CO8</f>
        <v>18187</v>
      </c>
      <c r="I18" s="137">
        <f t="shared" si="0"/>
        <v>113.54674796747967</v>
      </c>
      <c r="J18" s="137">
        <f t="shared" si="1"/>
        <v>99.99701670644392</v>
      </c>
      <c r="K18" s="245">
        <f t="shared" si="2"/>
        <v>113.55013550135502</v>
      </c>
      <c r="L18" s="233"/>
      <c r="M18" s="220"/>
    </row>
    <row r="19" spans="1:13" s="198" customFormat="1" ht="21.75" customHeight="1">
      <c r="A19" s="126">
        <v>14</v>
      </c>
      <c r="B19" s="200" t="s">
        <v>247</v>
      </c>
      <c r="C19" s="175">
        <f>'Swo MARCH 12'!CQ8</f>
        <v>325.55</v>
      </c>
      <c r="D19" s="176">
        <f>'Swo MARCH 12'!CR8</f>
        <v>26170</v>
      </c>
      <c r="E19" s="175">
        <f>'Swo MARCH 12'!CS8</f>
        <v>255.95</v>
      </c>
      <c r="F19" s="175">
        <f>'Swo MARCH 12'!CT8</f>
        <v>6.01</v>
      </c>
      <c r="G19" s="175">
        <f>'Swo MARCH 12'!CU8</f>
        <v>255.95</v>
      </c>
      <c r="H19" s="176">
        <f>'Swo MARCH 12'!CV8</f>
        <v>25062</v>
      </c>
      <c r="I19" s="137">
        <f t="shared" si="0"/>
        <v>78.62079557671632</v>
      </c>
      <c r="J19" s="137">
        <f t="shared" si="1"/>
        <v>100</v>
      </c>
      <c r="K19" s="245">
        <f t="shared" si="2"/>
        <v>78.62079557671632</v>
      </c>
      <c r="L19" s="233"/>
      <c r="M19" s="220"/>
    </row>
    <row r="20" spans="1:13" s="198" customFormat="1" ht="21.75" customHeight="1">
      <c r="A20" s="126">
        <v>15</v>
      </c>
      <c r="B20" s="200" t="s">
        <v>248</v>
      </c>
      <c r="C20" s="175">
        <f>'Swo MARCH 12'!CX8</f>
        <v>333.14</v>
      </c>
      <c r="D20" s="176">
        <f>'Swo MARCH 12'!CY8</f>
        <v>26780</v>
      </c>
      <c r="E20" s="175">
        <f>'Swo MARCH 12'!CZ8</f>
        <v>443.14</v>
      </c>
      <c r="F20" s="175">
        <f>'Swo MARCH 12'!DA8</f>
        <v>110</v>
      </c>
      <c r="G20" s="175">
        <f>'Swo MARCH 12'!DB8</f>
        <v>443.14</v>
      </c>
      <c r="H20" s="176">
        <f>'Swo MARCH 12'!DC8</f>
        <v>23404</v>
      </c>
      <c r="I20" s="137">
        <f t="shared" si="0"/>
        <v>133.01915110764244</v>
      </c>
      <c r="J20" s="137">
        <f t="shared" si="1"/>
        <v>100</v>
      </c>
      <c r="K20" s="245">
        <f t="shared" si="2"/>
        <v>133.01915110764244</v>
      </c>
      <c r="L20" s="233"/>
      <c r="M20" s="220"/>
    </row>
    <row r="21" spans="1:13" s="198" customFormat="1" ht="21.75" customHeight="1">
      <c r="A21" s="126">
        <v>16</v>
      </c>
      <c r="B21" s="200" t="s">
        <v>249</v>
      </c>
      <c r="C21" s="175">
        <f>'Swo MARCH 12'!DE8</f>
        <v>66.43</v>
      </c>
      <c r="D21" s="176">
        <f>'Swo MARCH 12'!DF8</f>
        <v>5340</v>
      </c>
      <c r="E21" s="175">
        <f>'Swo MARCH 12'!DG8</f>
        <v>83.78</v>
      </c>
      <c r="F21" s="175">
        <f>'Swo MARCH 12'!DH8</f>
        <v>9.33</v>
      </c>
      <c r="G21" s="175">
        <f>'Swo MARCH 12'!DI8</f>
        <v>83.78</v>
      </c>
      <c r="H21" s="176">
        <f>'Swo MARCH 12'!DJ8</f>
        <v>4541</v>
      </c>
      <c r="I21" s="137">
        <f t="shared" si="0"/>
        <v>126.11771789853981</v>
      </c>
      <c r="J21" s="137">
        <f t="shared" si="1"/>
        <v>100</v>
      </c>
      <c r="K21" s="245">
        <f t="shared" si="2"/>
        <v>126.11771789853981</v>
      </c>
      <c r="L21" s="233"/>
      <c r="M21" s="220"/>
    </row>
    <row r="22" spans="1:13" s="198" customFormat="1" ht="21.75" customHeight="1">
      <c r="A22" s="126">
        <v>17</v>
      </c>
      <c r="B22" s="200" t="s">
        <v>250</v>
      </c>
      <c r="C22" s="175">
        <f>'Swo MARCH 12'!DL8</f>
        <v>0</v>
      </c>
      <c r="D22" s="176">
        <f>'Swo MARCH 12'!DM8</f>
        <v>0</v>
      </c>
      <c r="E22" s="175">
        <f>'Swo MARCH 12'!DN8</f>
        <v>0</v>
      </c>
      <c r="F22" s="175">
        <f>'Swo MARCH 12'!DO8</f>
        <v>0</v>
      </c>
      <c r="G22" s="175">
        <f>'Swo MARCH 12'!DP8</f>
        <v>0</v>
      </c>
      <c r="H22" s="176">
        <f>'Swo MARCH 12'!DQ8</f>
        <v>0</v>
      </c>
      <c r="I22" s="137">
        <f t="shared" si="0"/>
        <v>0</v>
      </c>
      <c r="J22" s="137">
        <f t="shared" si="1"/>
        <v>0</v>
      </c>
      <c r="K22" s="245">
        <f t="shared" si="2"/>
        <v>0</v>
      </c>
      <c r="L22" s="233"/>
      <c r="M22" s="220"/>
    </row>
    <row r="23" spans="1:13" s="198" customFormat="1" ht="21.75" customHeight="1">
      <c r="A23" s="126">
        <v>18</v>
      </c>
      <c r="B23" s="200" t="s">
        <v>251</v>
      </c>
      <c r="C23" s="175">
        <f>'Swo MARCH 12'!DS8</f>
        <v>0</v>
      </c>
      <c r="D23" s="176">
        <f>'Swo MARCH 12'!DT8</f>
        <v>0</v>
      </c>
      <c r="E23" s="175">
        <f>'Swo MARCH 12'!DU8</f>
        <v>0</v>
      </c>
      <c r="F23" s="175">
        <f>'Swo MARCH 12'!DV8</f>
        <v>0</v>
      </c>
      <c r="G23" s="175">
        <f>'Swo MARCH 12'!DW8</f>
        <v>0</v>
      </c>
      <c r="H23" s="176">
        <f>'Swo MARCH 12'!DX8</f>
        <v>0</v>
      </c>
      <c r="I23" s="137">
        <f t="shared" si="0"/>
        <v>0</v>
      </c>
      <c r="J23" s="137">
        <f t="shared" si="1"/>
        <v>0</v>
      </c>
      <c r="K23" s="245">
        <f t="shared" si="2"/>
        <v>0</v>
      </c>
      <c r="L23" s="233"/>
      <c r="M23" s="220"/>
    </row>
    <row r="24" spans="1:13" s="198" customFormat="1" ht="21.75" customHeight="1">
      <c r="A24" s="126">
        <v>19</v>
      </c>
      <c r="B24" s="200" t="s">
        <v>252</v>
      </c>
      <c r="C24" s="175">
        <f>'Swo MARCH 12'!DZ8</f>
        <v>70.53</v>
      </c>
      <c r="D24" s="176">
        <f>'Swo MARCH 12'!EA8</f>
        <v>5670</v>
      </c>
      <c r="E24" s="175">
        <f>'Swo MARCH 12'!EB8</f>
        <v>53.16</v>
      </c>
      <c r="F24" s="175">
        <f>'Swo MARCH 12'!EC8</f>
        <v>14.5</v>
      </c>
      <c r="G24" s="175">
        <f>'Swo MARCH 12'!ED8</f>
        <v>53.15</v>
      </c>
      <c r="H24" s="176">
        <f>'Swo MARCH 12'!EE8</f>
        <v>2882</v>
      </c>
      <c r="I24" s="137">
        <f t="shared" si="0"/>
        <v>75.35800368637459</v>
      </c>
      <c r="J24" s="137">
        <f t="shared" si="1"/>
        <v>99.98118886380738</v>
      </c>
      <c r="K24" s="245">
        <f t="shared" si="2"/>
        <v>75.37218205019141</v>
      </c>
      <c r="L24" s="233"/>
      <c r="M24" s="220"/>
    </row>
    <row r="25" spans="1:13" s="198" customFormat="1" ht="21.75" customHeight="1">
      <c r="A25" s="126">
        <v>20</v>
      </c>
      <c r="B25" s="200" t="s">
        <v>253</v>
      </c>
      <c r="C25" s="175">
        <f>'Swo MARCH 12'!EG8</f>
        <v>7.22</v>
      </c>
      <c r="D25" s="176">
        <f>'Swo MARCH 12'!EH8</f>
        <v>580</v>
      </c>
      <c r="E25" s="175">
        <f>'Swo MARCH 12'!EI8</f>
        <v>9.22</v>
      </c>
      <c r="F25" s="175">
        <f>'Swo MARCH 12'!EJ8</f>
        <v>2</v>
      </c>
      <c r="G25" s="175">
        <f>'Swo MARCH 12'!EK8</f>
        <v>9.48</v>
      </c>
      <c r="H25" s="176">
        <f>'Swo MARCH 12'!EL8</f>
        <v>379</v>
      </c>
      <c r="I25" s="137">
        <f t="shared" si="0"/>
        <v>131.30193905817177</v>
      </c>
      <c r="J25" s="137">
        <f t="shared" si="1"/>
        <v>102.81995661605205</v>
      </c>
      <c r="K25" s="245">
        <f t="shared" si="2"/>
        <v>127.70083102493078</v>
      </c>
      <c r="L25" s="233"/>
      <c r="M25" s="220"/>
    </row>
    <row r="26" spans="1:13" s="198" customFormat="1" ht="21.75" customHeight="1">
      <c r="A26" s="126">
        <v>21</v>
      </c>
      <c r="B26" s="200" t="s">
        <v>254</v>
      </c>
      <c r="C26" s="175">
        <f>'Swo MARCH 12'!EN8</f>
        <v>8.21</v>
      </c>
      <c r="D26" s="176">
        <f>'Swo MARCH 12'!EO8</f>
        <v>660</v>
      </c>
      <c r="E26" s="175">
        <f>'Swo MARCH 12'!EP8</f>
        <v>6.65</v>
      </c>
      <c r="F26" s="175">
        <f>'Swo MARCH 12'!EQ8</f>
        <v>1.55</v>
      </c>
      <c r="G26" s="175">
        <f>'Swo MARCH 12'!ER8</f>
        <v>6.65</v>
      </c>
      <c r="H26" s="176">
        <f>'Swo MARCH 12'!ES8</f>
        <v>359</v>
      </c>
      <c r="I26" s="137">
        <f t="shared" si="0"/>
        <v>80.9987819732034</v>
      </c>
      <c r="J26" s="137">
        <f t="shared" si="1"/>
        <v>100</v>
      </c>
      <c r="K26" s="245">
        <f t="shared" si="2"/>
        <v>80.9987819732034</v>
      </c>
      <c r="L26" s="233"/>
      <c r="M26" s="220"/>
    </row>
    <row r="27" spans="1:13" s="198" customFormat="1" ht="21.75" customHeight="1">
      <c r="A27" s="126">
        <v>22</v>
      </c>
      <c r="B27" s="200" t="s">
        <v>255</v>
      </c>
      <c r="C27" s="175">
        <f>'Swo MARCH 12'!EU8</f>
        <v>0</v>
      </c>
      <c r="D27" s="176">
        <f>'Swo MARCH 12'!EV8</f>
        <v>0</v>
      </c>
      <c r="E27" s="175">
        <f>'Swo MARCH 12'!EW8</f>
        <v>0</v>
      </c>
      <c r="F27" s="175">
        <f>'Swo MARCH 12'!EX8</f>
        <v>0</v>
      </c>
      <c r="G27" s="175">
        <f>'Swo MARCH 12'!EY8</f>
        <v>0</v>
      </c>
      <c r="H27" s="176">
        <f>'Swo MARCH 12'!EZ8</f>
        <v>0</v>
      </c>
      <c r="I27" s="137">
        <f t="shared" si="0"/>
        <v>0</v>
      </c>
      <c r="J27" s="137">
        <f t="shared" si="1"/>
        <v>0</v>
      </c>
      <c r="K27" s="245">
        <f t="shared" si="2"/>
        <v>0</v>
      </c>
      <c r="L27" s="233"/>
      <c r="M27" s="220"/>
    </row>
    <row r="28" spans="1:13" s="198" customFormat="1" ht="21.75" customHeight="1">
      <c r="A28" s="126">
        <v>23</v>
      </c>
      <c r="B28" s="200" t="s">
        <v>256</v>
      </c>
      <c r="C28" s="175">
        <f>'Swo MARCH 12'!FB8</f>
        <v>0</v>
      </c>
      <c r="D28" s="176">
        <f>'Swo MARCH 12'!FC8</f>
        <v>0</v>
      </c>
      <c r="E28" s="175">
        <f>'Swo MARCH 12'!FD8</f>
        <v>0</v>
      </c>
      <c r="F28" s="175">
        <f>'Swo MARCH 12'!FE8</f>
        <v>0</v>
      </c>
      <c r="G28" s="175">
        <f>'Swo MARCH 12'!FF8</f>
        <v>0</v>
      </c>
      <c r="H28" s="176">
        <f>'Swo MARCH 12'!FG8</f>
        <v>0</v>
      </c>
      <c r="I28" s="137">
        <f t="shared" si="0"/>
        <v>0</v>
      </c>
      <c r="J28" s="137">
        <f t="shared" si="1"/>
        <v>0</v>
      </c>
      <c r="K28" s="245">
        <f t="shared" si="2"/>
        <v>0</v>
      </c>
      <c r="L28" s="233"/>
      <c r="M28" s="220"/>
    </row>
    <row r="29" spans="1:13" s="198" customFormat="1" ht="21.75" customHeight="1">
      <c r="A29" s="126">
        <v>24</v>
      </c>
      <c r="B29" s="200" t="s">
        <v>257</v>
      </c>
      <c r="C29" s="175">
        <f>'Swo MARCH 12'!FI8</f>
        <v>0</v>
      </c>
      <c r="D29" s="176">
        <f>'Swo MARCH 12'!FJ8</f>
        <v>0</v>
      </c>
      <c r="E29" s="175">
        <f>'Swo MARCH 12'!FK8</f>
        <v>0</v>
      </c>
      <c r="F29" s="175">
        <f>'Swo MARCH 12'!FL8</f>
        <v>0</v>
      </c>
      <c r="G29" s="175">
        <f>'Swo MARCH 12'!FM8</f>
        <v>0</v>
      </c>
      <c r="H29" s="176">
        <f>'Swo MARCH 12'!FN8</f>
        <v>0</v>
      </c>
      <c r="I29" s="137">
        <f t="shared" si="0"/>
        <v>0</v>
      </c>
      <c r="J29" s="137">
        <f t="shared" si="1"/>
        <v>0</v>
      </c>
      <c r="K29" s="245">
        <f t="shared" si="2"/>
        <v>0</v>
      </c>
      <c r="L29" s="233"/>
      <c r="M29" s="220"/>
    </row>
    <row r="30" spans="1:13" s="198" customFormat="1" ht="21.75" customHeight="1">
      <c r="A30" s="126">
        <v>25</v>
      </c>
      <c r="B30" s="200" t="s">
        <v>258</v>
      </c>
      <c r="C30" s="175">
        <f>'Swo MARCH 12'!FP8</f>
        <v>186.17</v>
      </c>
      <c r="D30" s="176">
        <f>'Swo MARCH 12'!FQ8</f>
        <v>14970</v>
      </c>
      <c r="E30" s="175">
        <f>'Swo MARCH 12'!FR8</f>
        <v>243.33</v>
      </c>
      <c r="F30" s="175">
        <f>'Swo MARCH 12'!FS8</f>
        <v>9.37</v>
      </c>
      <c r="G30" s="175">
        <f>'Swo MARCH 12'!FT8</f>
        <v>244.49</v>
      </c>
      <c r="H30" s="176">
        <f>'Swo MARCH 12'!FU8</f>
        <v>10056</v>
      </c>
      <c r="I30" s="137">
        <f t="shared" si="0"/>
        <v>131.32620722995114</v>
      </c>
      <c r="J30" s="137">
        <f t="shared" si="1"/>
        <v>100.47671885916245</v>
      </c>
      <c r="K30" s="245">
        <f t="shared" si="2"/>
        <v>130.70312080356666</v>
      </c>
      <c r="L30" s="233"/>
      <c r="M30" s="220"/>
    </row>
    <row r="31" spans="1:13" s="198" customFormat="1" ht="21.75" customHeight="1">
      <c r="A31" s="126">
        <v>26</v>
      </c>
      <c r="B31" s="200" t="s">
        <v>259</v>
      </c>
      <c r="C31" s="175">
        <f>'Swo MARCH 12'!FW8</f>
        <v>72.15</v>
      </c>
      <c r="D31" s="176">
        <f>'Swo MARCH 12'!FX8</f>
        <v>5800</v>
      </c>
      <c r="E31" s="175">
        <f>'Swo MARCH 12'!FY8</f>
        <v>107.15</v>
      </c>
      <c r="F31" s="175">
        <f>'Swo MARCH 12'!FZ8</f>
        <v>24.98</v>
      </c>
      <c r="G31" s="175">
        <f>'Swo MARCH 12'!GA8</f>
        <v>107.13</v>
      </c>
      <c r="H31" s="176">
        <f>'Swo MARCH 12'!GB8</f>
        <v>5740</v>
      </c>
      <c r="I31" s="137">
        <f t="shared" si="0"/>
        <v>148.48232848232848</v>
      </c>
      <c r="J31" s="137">
        <f t="shared" si="1"/>
        <v>99.98133457769481</v>
      </c>
      <c r="K31" s="245">
        <f t="shared" si="2"/>
        <v>148.5100485100485</v>
      </c>
      <c r="L31" s="233"/>
      <c r="M31" s="220"/>
    </row>
    <row r="32" spans="1:13" s="199" customFormat="1" ht="21.75" customHeight="1" thickBot="1">
      <c r="A32" s="127"/>
      <c r="B32" s="202" t="s">
        <v>260</v>
      </c>
      <c r="C32" s="221">
        <f aca="true" t="shared" si="3" ref="C32:H32">SUM(C6:C31)</f>
        <v>4365.87</v>
      </c>
      <c r="D32" s="222">
        <f t="shared" si="3"/>
        <v>350960</v>
      </c>
      <c r="E32" s="221">
        <f t="shared" si="3"/>
        <v>4734.729999999999</v>
      </c>
      <c r="F32" s="221">
        <f t="shared" si="3"/>
        <v>375.48</v>
      </c>
      <c r="G32" s="221">
        <f t="shared" si="3"/>
        <v>4735.219999999999</v>
      </c>
      <c r="H32" s="222">
        <f t="shared" si="3"/>
        <v>268289</v>
      </c>
      <c r="I32" s="139">
        <f t="shared" si="0"/>
        <v>108.45994040134039</v>
      </c>
      <c r="J32" s="139">
        <f>IF(E32&gt;0,(G32/E32)*100,0)</f>
        <v>100.01034905897485</v>
      </c>
      <c r="K32" s="384">
        <f t="shared" si="2"/>
        <v>108.44871697966268</v>
      </c>
      <c r="L32" s="221"/>
      <c r="M32" s="223"/>
    </row>
  </sheetData>
  <mergeCells count="2">
    <mergeCell ref="A3:B3"/>
    <mergeCell ref="C3:J3"/>
  </mergeCells>
  <printOptions horizontalCentered="1"/>
  <pageMargins left="0.75" right="0.75" top="1.31" bottom="1" header="0.5" footer="0.5"/>
  <pageSetup horizontalDpi="600" verticalDpi="600" orientation="portrait" paperSize="9" scale="93" r:id="rId1"/>
  <headerFooter alignWithMargins="0">
    <oddFooter>&amp;CPage &amp;P</oddFooter>
  </headerFooter>
</worksheet>
</file>

<file path=xl/worksheets/sheet12.xml><?xml version="1.0" encoding="utf-8"?>
<worksheet xmlns="http://schemas.openxmlformats.org/spreadsheetml/2006/main" xmlns:r="http://schemas.openxmlformats.org/officeDocument/2006/relationships">
  <sheetPr>
    <tabColor indexed="33"/>
  </sheetPr>
  <dimension ref="A1:Q33"/>
  <sheetViews>
    <sheetView view="pageBreakPreview" zoomScale="120" zoomScaleNormal="75" zoomScaleSheetLayoutView="120" workbookViewId="0" topLeftCell="A1">
      <pane xSplit="2" ySplit="5" topLeftCell="C6" activePane="bottomRight" state="frozen"/>
      <selection pane="topLeft" activeCell="F36" sqref="F36"/>
      <selection pane="topRight" activeCell="F36" sqref="F36"/>
      <selection pane="bottomLeft" activeCell="F36" sqref="F36"/>
      <selection pane="bottomRight" activeCell="F36" sqref="F36"/>
    </sheetView>
  </sheetViews>
  <sheetFormatPr defaultColWidth="9.140625" defaultRowHeight="22.5" customHeight="1"/>
  <cols>
    <col min="1" max="1" width="5.28125" style="19" customWidth="1"/>
    <col min="2" max="2" width="9.7109375" style="19" customWidth="1"/>
    <col min="3" max="3" width="8.7109375" style="19" customWidth="1"/>
    <col min="4" max="4" width="8.28125" style="19" customWidth="1"/>
    <col min="5" max="5" width="7.57421875" style="19" customWidth="1"/>
    <col min="6" max="6" width="7.28125" style="19" customWidth="1"/>
    <col min="7" max="7" width="8.7109375" style="19" customWidth="1"/>
    <col min="8" max="8" width="8.57421875" style="19" bestFit="1" customWidth="1"/>
    <col min="9" max="9" width="6.8515625" style="19" customWidth="1"/>
    <col min="10" max="10" width="7.421875" style="19" customWidth="1"/>
    <col min="11" max="11" width="6.7109375" style="19" customWidth="1"/>
    <col min="12" max="12" width="2.7109375" style="19" customWidth="1"/>
    <col min="13" max="13" width="5.8515625" style="19" customWidth="1"/>
    <col min="14" max="16384" width="9.140625" style="19" customWidth="1"/>
  </cols>
  <sheetData>
    <row r="1" spans="1:13" ht="24" customHeight="1">
      <c r="A1" s="379" t="s">
        <v>433</v>
      </c>
      <c r="B1" s="380"/>
      <c r="C1" s="380"/>
      <c r="D1" s="380"/>
      <c r="E1" s="380"/>
      <c r="F1" s="380"/>
      <c r="G1" s="380"/>
      <c r="H1" s="380"/>
      <c r="I1" s="380"/>
      <c r="J1" s="380"/>
      <c r="K1" s="381"/>
      <c r="L1" s="198"/>
      <c r="M1" s="198"/>
    </row>
    <row r="2" spans="1:13" ht="24" customHeight="1">
      <c r="A2" s="382" t="s">
        <v>312</v>
      </c>
      <c r="B2" s="182"/>
      <c r="C2" s="182"/>
      <c r="D2" s="182"/>
      <c r="E2" s="182"/>
      <c r="F2" s="182"/>
      <c r="G2" s="182"/>
      <c r="H2" s="182"/>
      <c r="I2" s="182"/>
      <c r="J2" s="182"/>
      <c r="K2" s="383"/>
      <c r="L2" s="198"/>
      <c r="M2" s="198"/>
    </row>
    <row r="3" spans="1:13" ht="27" customHeight="1" thickBot="1">
      <c r="A3" s="566" t="s">
        <v>265</v>
      </c>
      <c r="B3" s="567"/>
      <c r="C3" s="567" t="s">
        <v>282</v>
      </c>
      <c r="D3" s="567"/>
      <c r="E3" s="567"/>
      <c r="F3" s="567"/>
      <c r="G3" s="567"/>
      <c r="H3" s="567"/>
      <c r="I3" s="567"/>
      <c r="J3" s="567"/>
      <c r="K3" s="385"/>
      <c r="L3" s="199"/>
      <c r="M3" s="199"/>
    </row>
    <row r="4" spans="1:13" ht="56.25" customHeight="1" thickBot="1">
      <c r="A4" s="215" t="s">
        <v>224</v>
      </c>
      <c r="B4" s="216" t="s">
        <v>225</v>
      </c>
      <c r="C4" s="217" t="s">
        <v>226</v>
      </c>
      <c r="D4" s="217" t="s">
        <v>241</v>
      </c>
      <c r="E4" s="218" t="s">
        <v>227</v>
      </c>
      <c r="F4" s="226" t="s">
        <v>228</v>
      </c>
      <c r="G4" s="217" t="s">
        <v>229</v>
      </c>
      <c r="H4" s="217" t="s">
        <v>233</v>
      </c>
      <c r="I4" s="216" t="s">
        <v>230</v>
      </c>
      <c r="J4" s="213" t="s">
        <v>231</v>
      </c>
      <c r="K4" s="243" t="s">
        <v>389</v>
      </c>
      <c r="L4" s="228"/>
      <c r="M4" s="209"/>
    </row>
    <row r="5" spans="1:17" s="198" customFormat="1" ht="18.75" customHeight="1" thickBot="1">
      <c r="A5" s="126">
        <v>1</v>
      </c>
      <c r="B5" s="194">
        <v>2</v>
      </c>
      <c r="C5" s="123">
        <v>3</v>
      </c>
      <c r="D5" s="123">
        <v>4</v>
      </c>
      <c r="E5" s="123">
        <v>5</v>
      </c>
      <c r="F5" s="123">
        <v>6</v>
      </c>
      <c r="G5" s="123">
        <v>7</v>
      </c>
      <c r="H5" s="123">
        <v>8</v>
      </c>
      <c r="I5" s="123">
        <v>9</v>
      </c>
      <c r="J5" s="282">
        <v>10</v>
      </c>
      <c r="K5" s="244">
        <v>11</v>
      </c>
      <c r="L5" s="229"/>
      <c r="M5" s="210"/>
      <c r="N5" s="204"/>
      <c r="O5" s="227"/>
      <c r="P5" s="227"/>
      <c r="Q5" s="227"/>
    </row>
    <row r="6" spans="1:13" s="198" customFormat="1" ht="18.75" customHeight="1">
      <c r="A6" s="126">
        <v>1</v>
      </c>
      <c r="B6" s="200" t="s">
        <v>234</v>
      </c>
      <c r="C6" s="175">
        <f>'Swo MARCH 12'!D19</f>
        <v>16.74</v>
      </c>
      <c r="D6" s="176">
        <f>'Swo MARCH 12'!E19</f>
        <v>8370</v>
      </c>
      <c r="E6" s="175">
        <f>'Swo MARCH 12'!F19</f>
        <v>14.3</v>
      </c>
      <c r="F6" s="175">
        <f>'Swo MARCH 12'!G19</f>
        <v>0.1</v>
      </c>
      <c r="G6" s="175">
        <f>'Swo MARCH 12'!H19</f>
        <v>14.3</v>
      </c>
      <c r="H6" s="176">
        <f>'Swo MARCH 12'!I19</f>
        <v>7356</v>
      </c>
      <c r="I6" s="138">
        <f>IF(C6&gt;0,(G6/C6)*100,0)</f>
        <v>85.42413381123059</v>
      </c>
      <c r="J6" s="246">
        <f>IF(E6&gt;0,(G6/E6)*100,0)</f>
        <v>100</v>
      </c>
      <c r="K6" s="245">
        <f>IF(E6&gt;0,(E6/C6)*100,0)</f>
        <v>85.42413381123059</v>
      </c>
      <c r="L6" s="233"/>
      <c r="M6" s="206"/>
    </row>
    <row r="7" spans="1:13" s="198" customFormat="1" ht="18.75" customHeight="1">
      <c r="A7" s="126">
        <v>2</v>
      </c>
      <c r="B7" s="200" t="s">
        <v>235</v>
      </c>
      <c r="C7" s="175">
        <f>'Swo MARCH 12'!K19</f>
        <v>1.6</v>
      </c>
      <c r="D7" s="176">
        <f>'Swo MARCH 12'!L19</f>
        <v>800</v>
      </c>
      <c r="E7" s="175">
        <f>'Swo MARCH 12'!M19</f>
        <v>1.6</v>
      </c>
      <c r="F7" s="175">
        <f>'Swo MARCH 12'!N19</f>
        <v>0.01</v>
      </c>
      <c r="G7" s="175">
        <f>'Swo MARCH 12'!O19</f>
        <v>1.43</v>
      </c>
      <c r="H7" s="176">
        <f>'Swo MARCH 12'!P19</f>
        <v>714</v>
      </c>
      <c r="I7" s="138">
        <f aca="true" t="shared" si="0" ref="I7:I32">IF(C7&gt;0,(G7/C7)*100,0)</f>
        <v>89.375</v>
      </c>
      <c r="J7" s="246">
        <f aca="true" t="shared" si="1" ref="J7:J31">IF(E7&gt;0,(G7/E7)*100,0)</f>
        <v>89.375</v>
      </c>
      <c r="K7" s="245">
        <f aca="true" t="shared" si="2" ref="K7:K32">IF(E7&gt;0,(E7/C7)*100,0)</f>
        <v>100</v>
      </c>
      <c r="L7" s="234"/>
      <c r="M7" s="203"/>
    </row>
    <row r="8" spans="1:13" s="198" customFormat="1" ht="18.75" customHeight="1">
      <c r="A8" s="126">
        <v>3</v>
      </c>
      <c r="B8" s="200" t="s">
        <v>236</v>
      </c>
      <c r="C8" s="175">
        <f>'Swo MARCH 12'!R19</f>
        <v>5.88</v>
      </c>
      <c r="D8" s="176">
        <f>'Swo MARCH 12'!S19</f>
        <v>2940</v>
      </c>
      <c r="E8" s="175">
        <f>'Swo MARCH 12'!T19</f>
        <v>4.9</v>
      </c>
      <c r="F8" s="175">
        <f>'Swo MARCH 12'!U19</f>
        <v>0</v>
      </c>
      <c r="G8" s="175">
        <f>'Swo MARCH 12'!V19</f>
        <v>4.8</v>
      </c>
      <c r="H8" s="176">
        <f>'Swo MARCH 12'!W19</f>
        <v>2314</v>
      </c>
      <c r="I8" s="138">
        <f t="shared" si="0"/>
        <v>81.63265306122449</v>
      </c>
      <c r="J8" s="246">
        <f t="shared" si="1"/>
        <v>97.95918367346937</v>
      </c>
      <c r="K8" s="245">
        <f t="shared" si="2"/>
        <v>83.33333333333334</v>
      </c>
      <c r="L8" s="234"/>
      <c r="M8" s="203"/>
    </row>
    <row r="9" spans="1:13" s="198" customFormat="1" ht="18.75" customHeight="1">
      <c r="A9" s="126">
        <v>4</v>
      </c>
      <c r="B9" s="200" t="s">
        <v>238</v>
      </c>
      <c r="C9" s="175">
        <f>'Swo MARCH 12'!Y19</f>
        <v>2.5</v>
      </c>
      <c r="D9" s="176">
        <f>'Swo MARCH 12'!Z19</f>
        <v>1250</v>
      </c>
      <c r="E9" s="175">
        <f>'Swo MARCH 12'!AA19</f>
        <v>1</v>
      </c>
      <c r="F9" s="175">
        <f>'Swo MARCH 12'!AB19</f>
        <v>0</v>
      </c>
      <c r="G9" s="175">
        <f>'Swo MARCH 12'!AC19</f>
        <v>0.98</v>
      </c>
      <c r="H9" s="176">
        <f>'Swo MARCH 12'!AD19</f>
        <v>492</v>
      </c>
      <c r="I9" s="138">
        <f t="shared" si="0"/>
        <v>39.2</v>
      </c>
      <c r="J9" s="246">
        <f t="shared" si="1"/>
        <v>98</v>
      </c>
      <c r="K9" s="245">
        <f t="shared" si="2"/>
        <v>40</v>
      </c>
      <c r="L9" s="234"/>
      <c r="M9" s="203"/>
    </row>
    <row r="10" spans="1:13" s="198" customFormat="1" ht="18.75" customHeight="1">
      <c r="A10" s="126">
        <v>5</v>
      </c>
      <c r="B10" s="200" t="s">
        <v>237</v>
      </c>
      <c r="C10" s="175">
        <f>'Swo MARCH 12'!AF19</f>
        <v>6.4</v>
      </c>
      <c r="D10" s="176">
        <f>'Swo MARCH 12'!AG19</f>
        <v>3200</v>
      </c>
      <c r="E10" s="175">
        <f>'Swo MARCH 12'!AH19</f>
        <v>5.66</v>
      </c>
      <c r="F10" s="175">
        <f>'Swo MARCH 12'!AI19</f>
        <v>0</v>
      </c>
      <c r="G10" s="175">
        <f>'Swo MARCH 12'!AJ19</f>
        <v>5.66</v>
      </c>
      <c r="H10" s="176">
        <f>'Swo MARCH 12'!AK19</f>
        <v>2860</v>
      </c>
      <c r="I10" s="138">
        <f t="shared" si="0"/>
        <v>88.4375</v>
      </c>
      <c r="J10" s="246">
        <f t="shared" si="1"/>
        <v>100</v>
      </c>
      <c r="K10" s="245">
        <f t="shared" si="2"/>
        <v>88.4375</v>
      </c>
      <c r="L10" s="234"/>
      <c r="M10" s="203"/>
    </row>
    <row r="11" spans="1:13" s="198" customFormat="1" ht="18.75" customHeight="1">
      <c r="A11" s="126">
        <v>6</v>
      </c>
      <c r="B11" s="200" t="s">
        <v>239</v>
      </c>
      <c r="C11" s="175">
        <f>'Swo MARCH 12'!AM19</f>
        <v>8.7</v>
      </c>
      <c r="D11" s="176">
        <f>'Swo MARCH 12'!AN19</f>
        <v>4350</v>
      </c>
      <c r="E11" s="175">
        <f>'Swo MARCH 12'!AO19</f>
        <v>8.7</v>
      </c>
      <c r="F11" s="175">
        <f>'Swo MARCH 12'!AP19</f>
        <v>0</v>
      </c>
      <c r="G11" s="175">
        <f>'Swo MARCH 12'!AQ19</f>
        <v>8.7</v>
      </c>
      <c r="H11" s="176">
        <f>'Swo MARCH 12'!AR19</f>
        <v>4350</v>
      </c>
      <c r="I11" s="138">
        <f t="shared" si="0"/>
        <v>100</v>
      </c>
      <c r="J11" s="246">
        <f t="shared" si="1"/>
        <v>100</v>
      </c>
      <c r="K11" s="245">
        <f t="shared" si="2"/>
        <v>100</v>
      </c>
      <c r="L11" s="234"/>
      <c r="M11" s="203"/>
    </row>
    <row r="12" spans="1:13" s="198" customFormat="1" ht="18.75" customHeight="1">
      <c r="A12" s="126">
        <v>7</v>
      </c>
      <c r="B12" s="200" t="s">
        <v>240</v>
      </c>
      <c r="C12" s="175">
        <f>'Swo MARCH 12'!AT19</f>
        <v>37</v>
      </c>
      <c r="D12" s="176">
        <f>'Swo MARCH 12'!AU19</f>
        <v>18500</v>
      </c>
      <c r="E12" s="175">
        <f>'Swo MARCH 12'!AV19</f>
        <v>33.07</v>
      </c>
      <c r="F12" s="175">
        <f>'Swo MARCH 12'!AW19</f>
        <v>0.04</v>
      </c>
      <c r="G12" s="175">
        <f>'Swo MARCH 12'!AX19</f>
        <v>33.07</v>
      </c>
      <c r="H12" s="176">
        <f>'Swo MARCH 12'!AY19</f>
        <v>16535</v>
      </c>
      <c r="I12" s="138">
        <f t="shared" si="0"/>
        <v>89.37837837837837</v>
      </c>
      <c r="J12" s="246">
        <f t="shared" si="1"/>
        <v>100</v>
      </c>
      <c r="K12" s="245">
        <f t="shared" si="2"/>
        <v>89.37837837837837</v>
      </c>
      <c r="L12" s="234"/>
      <c r="M12" s="203"/>
    </row>
    <row r="13" spans="1:13" s="198" customFormat="1" ht="18.75" customHeight="1">
      <c r="A13" s="126">
        <v>8</v>
      </c>
      <c r="B13" s="200" t="s">
        <v>261</v>
      </c>
      <c r="C13" s="175">
        <f>'Swo MARCH 12'!BA19</f>
        <v>14.84</v>
      </c>
      <c r="D13" s="176">
        <f>'Swo MARCH 12'!BB19</f>
        <v>7420</v>
      </c>
      <c r="E13" s="175">
        <f>'Swo MARCH 12'!BC19</f>
        <v>5.86</v>
      </c>
      <c r="F13" s="175">
        <f>'Swo MARCH 12'!BD19</f>
        <v>0</v>
      </c>
      <c r="G13" s="175">
        <f>'Swo MARCH 12'!BE19</f>
        <v>5.85</v>
      </c>
      <c r="H13" s="176">
        <f>'Swo MARCH 12'!BF19</f>
        <v>2925</v>
      </c>
      <c r="I13" s="138">
        <f t="shared" si="0"/>
        <v>39.42048517520215</v>
      </c>
      <c r="J13" s="246">
        <f t="shared" si="1"/>
        <v>99.82935153583617</v>
      </c>
      <c r="K13" s="245">
        <f t="shared" si="2"/>
        <v>39.487870619946094</v>
      </c>
      <c r="L13" s="234"/>
      <c r="M13" s="203"/>
    </row>
    <row r="14" spans="1:13" s="198" customFormat="1" ht="18.75" customHeight="1">
      <c r="A14" s="126">
        <v>9</v>
      </c>
      <c r="B14" s="200" t="s">
        <v>242</v>
      </c>
      <c r="C14" s="175">
        <f>'Swo MARCH 12'!BH19</f>
        <v>45.8</v>
      </c>
      <c r="D14" s="176">
        <f>'Swo MARCH 12'!BI19</f>
        <v>22900</v>
      </c>
      <c r="E14" s="175">
        <f>'Swo MARCH 12'!BJ19</f>
        <v>52.08</v>
      </c>
      <c r="F14" s="175">
        <f>'Swo MARCH 12'!BK19</f>
        <v>6.68</v>
      </c>
      <c r="G14" s="175">
        <f>'Swo MARCH 12'!BL19</f>
        <v>51.8</v>
      </c>
      <c r="H14" s="176">
        <f>'Swo MARCH 12'!BM19</f>
        <v>25900</v>
      </c>
      <c r="I14" s="138">
        <f t="shared" si="0"/>
        <v>113.10043668122272</v>
      </c>
      <c r="J14" s="246">
        <f t="shared" si="1"/>
        <v>99.46236559139786</v>
      </c>
      <c r="K14" s="245">
        <f t="shared" si="2"/>
        <v>113.71179039301312</v>
      </c>
      <c r="L14" s="234"/>
      <c r="M14" s="203"/>
    </row>
    <row r="15" spans="1:13" s="198" customFormat="1" ht="18.75" customHeight="1">
      <c r="A15" s="126">
        <v>10</v>
      </c>
      <c r="B15" s="200" t="s">
        <v>243</v>
      </c>
      <c r="C15" s="175">
        <f>'Swo MARCH 12'!BO19</f>
        <v>16.32</v>
      </c>
      <c r="D15" s="176">
        <f>'Swo MARCH 12'!BP19</f>
        <v>8160</v>
      </c>
      <c r="E15" s="175">
        <f>'Swo MARCH 12'!BQ19</f>
        <v>14.1</v>
      </c>
      <c r="F15" s="175">
        <f>'Swo MARCH 12'!BR19</f>
        <v>0.12</v>
      </c>
      <c r="G15" s="175">
        <f>'Swo MARCH 12'!BS19</f>
        <v>14.06</v>
      </c>
      <c r="H15" s="176">
        <f>'Swo MARCH 12'!BT19</f>
        <v>7031</v>
      </c>
      <c r="I15" s="138">
        <f t="shared" si="0"/>
        <v>86.15196078431373</v>
      </c>
      <c r="J15" s="246">
        <f t="shared" si="1"/>
        <v>99.71631205673759</v>
      </c>
      <c r="K15" s="245">
        <f t="shared" si="2"/>
        <v>86.3970588235294</v>
      </c>
      <c r="L15" s="234"/>
      <c r="M15" s="203"/>
    </row>
    <row r="16" spans="1:13" s="198" customFormat="1" ht="18.75" customHeight="1">
      <c r="A16" s="126">
        <v>11</v>
      </c>
      <c r="B16" s="200" t="s">
        <v>244</v>
      </c>
      <c r="C16" s="175">
        <f>'Swo MARCH 12'!BV19</f>
        <v>32.56</v>
      </c>
      <c r="D16" s="176">
        <f>'Swo MARCH 12'!BW19</f>
        <v>16280</v>
      </c>
      <c r="E16" s="175">
        <f>'Swo MARCH 12'!BX19</f>
        <v>22.65</v>
      </c>
      <c r="F16" s="175">
        <f>'Swo MARCH 12'!BY19</f>
        <v>0</v>
      </c>
      <c r="G16" s="175">
        <f>'Swo MARCH 12'!BZ19</f>
        <v>22.64</v>
      </c>
      <c r="H16" s="176">
        <f>'Swo MARCH 12'!CA19</f>
        <v>16197</v>
      </c>
      <c r="I16" s="138">
        <f t="shared" si="0"/>
        <v>69.53316953316953</v>
      </c>
      <c r="J16" s="246">
        <f t="shared" si="1"/>
        <v>99.95584988962474</v>
      </c>
      <c r="K16" s="245">
        <f t="shared" si="2"/>
        <v>69.56388206388205</v>
      </c>
      <c r="L16" s="234"/>
      <c r="M16" s="203"/>
    </row>
    <row r="17" spans="1:13" s="198" customFormat="1" ht="18.75" customHeight="1">
      <c r="A17" s="126">
        <v>12</v>
      </c>
      <c r="B17" s="200" t="s">
        <v>245</v>
      </c>
      <c r="C17" s="175">
        <f>'Swo MARCH 12'!CC19</f>
        <v>5.08</v>
      </c>
      <c r="D17" s="176">
        <f>'Swo MARCH 12'!CD19</f>
        <v>2540</v>
      </c>
      <c r="E17" s="175">
        <f>'Swo MARCH 12'!CE19</f>
        <v>2.48</v>
      </c>
      <c r="F17" s="175">
        <f>'Swo MARCH 12'!CF19</f>
        <v>0</v>
      </c>
      <c r="G17" s="175">
        <f>'Swo MARCH 12'!CG19</f>
        <v>2.32</v>
      </c>
      <c r="H17" s="176">
        <f>'Swo MARCH 12'!CH19</f>
        <v>1161</v>
      </c>
      <c r="I17" s="138">
        <f t="shared" si="0"/>
        <v>45.669291338582674</v>
      </c>
      <c r="J17" s="246">
        <f t="shared" si="1"/>
        <v>93.54838709677419</v>
      </c>
      <c r="K17" s="245">
        <f t="shared" si="2"/>
        <v>48.818897637795274</v>
      </c>
      <c r="L17" s="234"/>
      <c r="M17" s="203"/>
    </row>
    <row r="18" spans="1:13" s="198" customFormat="1" ht="18.75" customHeight="1">
      <c r="A18" s="126">
        <v>13</v>
      </c>
      <c r="B18" s="200" t="s">
        <v>246</v>
      </c>
      <c r="C18" s="175">
        <f>'Swo MARCH 12'!CJ19</f>
        <v>15.2</v>
      </c>
      <c r="D18" s="176">
        <f>'Swo MARCH 12'!CK19</f>
        <v>7600</v>
      </c>
      <c r="E18" s="175">
        <f>'Swo MARCH 12'!CL19</f>
        <v>15</v>
      </c>
      <c r="F18" s="175">
        <f>'Swo MARCH 12'!CM19</f>
        <v>0.05</v>
      </c>
      <c r="G18" s="175">
        <f>'Swo MARCH 12'!CN19</f>
        <v>14.2</v>
      </c>
      <c r="H18" s="176">
        <f>'Swo MARCH 12'!CO19</f>
        <v>7100</v>
      </c>
      <c r="I18" s="138">
        <f t="shared" si="0"/>
        <v>93.42105263157895</v>
      </c>
      <c r="J18" s="246">
        <f t="shared" si="1"/>
        <v>94.66666666666667</v>
      </c>
      <c r="K18" s="245">
        <f t="shared" si="2"/>
        <v>98.6842105263158</v>
      </c>
      <c r="L18" s="234"/>
      <c r="M18" s="203"/>
    </row>
    <row r="19" spans="1:13" s="198" customFormat="1" ht="18.75" customHeight="1">
      <c r="A19" s="126">
        <v>14</v>
      </c>
      <c r="B19" s="200" t="s">
        <v>247</v>
      </c>
      <c r="C19" s="175">
        <f>'Swo MARCH 12'!CQ19</f>
        <v>8.94</v>
      </c>
      <c r="D19" s="176">
        <f>'Swo MARCH 12'!CR19</f>
        <v>4470</v>
      </c>
      <c r="E19" s="175">
        <f>'Swo MARCH 12'!CS19</f>
        <v>8.06</v>
      </c>
      <c r="F19" s="175">
        <f>'Swo MARCH 12'!CT19</f>
        <v>0</v>
      </c>
      <c r="G19" s="175">
        <f>'Swo MARCH 12'!CU19</f>
        <v>7.73</v>
      </c>
      <c r="H19" s="176">
        <f>'Swo MARCH 12'!CV19</f>
        <v>7180</v>
      </c>
      <c r="I19" s="138">
        <f t="shared" si="0"/>
        <v>86.46532438478748</v>
      </c>
      <c r="J19" s="246">
        <f t="shared" si="1"/>
        <v>95.90570719602978</v>
      </c>
      <c r="K19" s="245">
        <f t="shared" si="2"/>
        <v>90.15659955257271</v>
      </c>
      <c r="L19" s="234"/>
      <c r="M19" s="203"/>
    </row>
    <row r="20" spans="1:13" s="198" customFormat="1" ht="18.75" customHeight="1">
      <c r="A20" s="126">
        <v>15</v>
      </c>
      <c r="B20" s="200" t="s">
        <v>248</v>
      </c>
      <c r="C20" s="175">
        <f>'Swo MARCH 12'!CX19</f>
        <v>6.96</v>
      </c>
      <c r="D20" s="176">
        <f>'Swo MARCH 12'!CY19</f>
        <v>3480</v>
      </c>
      <c r="E20" s="175">
        <f>'Swo MARCH 12'!CZ19</f>
        <v>9.13</v>
      </c>
      <c r="F20" s="175">
        <f>'Swo MARCH 12'!DA19</f>
        <v>0</v>
      </c>
      <c r="G20" s="175">
        <f>'Swo MARCH 12'!DB19</f>
        <v>9.13</v>
      </c>
      <c r="H20" s="176">
        <f>'Swo MARCH 12'!DC19</f>
        <v>6121</v>
      </c>
      <c r="I20" s="138">
        <f t="shared" si="0"/>
        <v>131.17816091954023</v>
      </c>
      <c r="J20" s="246">
        <f t="shared" si="1"/>
        <v>100</v>
      </c>
      <c r="K20" s="245">
        <f t="shared" si="2"/>
        <v>131.17816091954023</v>
      </c>
      <c r="L20" s="234"/>
      <c r="M20" s="203"/>
    </row>
    <row r="21" spans="1:13" s="198" customFormat="1" ht="18.75" customHeight="1">
      <c r="A21" s="126">
        <v>16</v>
      </c>
      <c r="B21" s="200" t="s">
        <v>249</v>
      </c>
      <c r="C21" s="175">
        <f>'Swo MARCH 12'!DE19</f>
        <v>51.32</v>
      </c>
      <c r="D21" s="176">
        <f>'Swo MARCH 12'!DF19</f>
        <v>25660</v>
      </c>
      <c r="E21" s="175">
        <f>'Swo MARCH 12'!DG19</f>
        <v>56.04</v>
      </c>
      <c r="F21" s="175">
        <f>'Swo MARCH 12'!DH19</f>
        <v>0.21</v>
      </c>
      <c r="G21" s="175">
        <f>'Swo MARCH 12'!DI19</f>
        <v>56.04</v>
      </c>
      <c r="H21" s="176">
        <f>'Swo MARCH 12'!DJ19</f>
        <v>28401</v>
      </c>
      <c r="I21" s="138">
        <f t="shared" si="0"/>
        <v>109.19719407638347</v>
      </c>
      <c r="J21" s="246">
        <f t="shared" si="1"/>
        <v>100</v>
      </c>
      <c r="K21" s="245">
        <f t="shared" si="2"/>
        <v>109.19719407638347</v>
      </c>
      <c r="L21" s="234"/>
      <c r="M21" s="203"/>
    </row>
    <row r="22" spans="1:13" s="198" customFormat="1" ht="18.75" customHeight="1">
      <c r="A22" s="126">
        <v>17</v>
      </c>
      <c r="B22" s="200" t="s">
        <v>250</v>
      </c>
      <c r="C22" s="175">
        <f>'Swo MARCH 12'!DL19</f>
        <v>6.52</v>
      </c>
      <c r="D22" s="176">
        <f>'Swo MARCH 12'!DM19</f>
        <v>3260</v>
      </c>
      <c r="E22" s="175">
        <f>'Swo MARCH 12'!DN19</f>
        <v>5.47</v>
      </c>
      <c r="F22" s="175">
        <f>'Swo MARCH 12'!DO19</f>
        <v>0.8</v>
      </c>
      <c r="G22" s="175">
        <f>'Swo MARCH 12'!DP19</f>
        <v>5.43</v>
      </c>
      <c r="H22" s="176">
        <f>'Swo MARCH 12'!DQ19</f>
        <v>2715</v>
      </c>
      <c r="I22" s="138">
        <f t="shared" si="0"/>
        <v>83.28220858895705</v>
      </c>
      <c r="J22" s="246">
        <f t="shared" si="1"/>
        <v>99.26873857404021</v>
      </c>
      <c r="K22" s="245">
        <f t="shared" si="2"/>
        <v>83.8957055214724</v>
      </c>
      <c r="L22" s="234"/>
      <c r="M22" s="203"/>
    </row>
    <row r="23" spans="1:13" s="198" customFormat="1" ht="18.75" customHeight="1">
      <c r="A23" s="126">
        <v>18</v>
      </c>
      <c r="B23" s="200" t="s">
        <v>251</v>
      </c>
      <c r="C23" s="175">
        <f>'Swo MARCH 12'!DS19</f>
        <v>1.88</v>
      </c>
      <c r="D23" s="176">
        <f>'Swo MARCH 12'!DT19</f>
        <v>940</v>
      </c>
      <c r="E23" s="175">
        <f>'Swo MARCH 12'!DU19</f>
        <v>1.83</v>
      </c>
      <c r="F23" s="175">
        <f>'Swo MARCH 12'!DV19</f>
        <v>0</v>
      </c>
      <c r="G23" s="175">
        <f>'Swo MARCH 12'!DW19</f>
        <v>1.37</v>
      </c>
      <c r="H23" s="176">
        <f>'Swo MARCH 12'!DX19</f>
        <v>687</v>
      </c>
      <c r="I23" s="138">
        <f t="shared" si="0"/>
        <v>72.87234042553192</v>
      </c>
      <c r="J23" s="246">
        <f t="shared" si="1"/>
        <v>74.86338797814209</v>
      </c>
      <c r="K23" s="245">
        <f t="shared" si="2"/>
        <v>97.3404255319149</v>
      </c>
      <c r="L23" s="234"/>
      <c r="M23" s="203"/>
    </row>
    <row r="24" spans="1:13" s="198" customFormat="1" ht="18.75" customHeight="1">
      <c r="A24" s="126">
        <v>19</v>
      </c>
      <c r="B24" s="200" t="s">
        <v>252</v>
      </c>
      <c r="C24" s="175">
        <f>'Swo MARCH 12'!DZ19</f>
        <v>10.78</v>
      </c>
      <c r="D24" s="176">
        <f>'Swo MARCH 12'!EA19</f>
        <v>5390</v>
      </c>
      <c r="E24" s="175">
        <f>'Swo MARCH 12'!EB19</f>
        <v>9.1</v>
      </c>
      <c r="F24" s="175">
        <f>'Swo MARCH 12'!EC19</f>
        <v>0</v>
      </c>
      <c r="G24" s="175">
        <f>'Swo MARCH 12'!ED19</f>
        <v>9.03</v>
      </c>
      <c r="H24" s="176">
        <f>'Swo MARCH 12'!EE19</f>
        <v>4515</v>
      </c>
      <c r="I24" s="138">
        <f t="shared" si="0"/>
        <v>83.76623376623377</v>
      </c>
      <c r="J24" s="246">
        <f t="shared" si="1"/>
        <v>99.23076923076923</v>
      </c>
      <c r="K24" s="245">
        <f t="shared" si="2"/>
        <v>84.41558441558442</v>
      </c>
      <c r="L24" s="234"/>
      <c r="M24" s="203"/>
    </row>
    <row r="25" spans="1:13" s="198" customFormat="1" ht="18.75" customHeight="1">
      <c r="A25" s="126">
        <v>20</v>
      </c>
      <c r="B25" s="200" t="s">
        <v>253</v>
      </c>
      <c r="C25" s="175">
        <f>'Swo MARCH 12'!EG19</f>
        <v>5.52</v>
      </c>
      <c r="D25" s="176">
        <f>'Swo MARCH 12'!EH19</f>
        <v>2760</v>
      </c>
      <c r="E25" s="175">
        <f>'Swo MARCH 12'!EI19</f>
        <v>6.25</v>
      </c>
      <c r="F25" s="175">
        <f>'Swo MARCH 12'!EJ19</f>
        <v>0</v>
      </c>
      <c r="G25" s="175">
        <f>'Swo MARCH 12'!EK19</f>
        <v>6.25</v>
      </c>
      <c r="H25" s="176">
        <f>'Swo MARCH 12'!EL19</f>
        <v>2548</v>
      </c>
      <c r="I25" s="138">
        <f t="shared" si="0"/>
        <v>113.22463768115942</v>
      </c>
      <c r="J25" s="246">
        <f t="shared" si="1"/>
        <v>100</v>
      </c>
      <c r="K25" s="245">
        <f t="shared" si="2"/>
        <v>113.22463768115942</v>
      </c>
      <c r="L25" s="234"/>
      <c r="M25" s="203"/>
    </row>
    <row r="26" spans="1:13" s="198" customFormat="1" ht="18.75" customHeight="1">
      <c r="A26" s="126">
        <v>21</v>
      </c>
      <c r="B26" s="200" t="s">
        <v>254</v>
      </c>
      <c r="C26" s="175">
        <f>'Swo MARCH 12'!EN19</f>
        <v>0.72</v>
      </c>
      <c r="D26" s="176">
        <f>'Swo MARCH 12'!EO19</f>
        <v>360</v>
      </c>
      <c r="E26" s="175">
        <f>'Swo MARCH 12'!EP19</f>
        <v>0.53</v>
      </c>
      <c r="F26" s="175">
        <f>'Swo MARCH 12'!EQ19</f>
        <v>0.02</v>
      </c>
      <c r="G26" s="175">
        <f>'Swo MARCH 12'!ER19</f>
        <v>0.53</v>
      </c>
      <c r="H26" s="176">
        <f>'Swo MARCH 12'!ES19</f>
        <v>263</v>
      </c>
      <c r="I26" s="138">
        <f t="shared" si="0"/>
        <v>73.61111111111111</v>
      </c>
      <c r="J26" s="246">
        <f t="shared" si="1"/>
        <v>100</v>
      </c>
      <c r="K26" s="245">
        <f t="shared" si="2"/>
        <v>73.61111111111111</v>
      </c>
      <c r="L26" s="234"/>
      <c r="M26" s="203"/>
    </row>
    <row r="27" spans="1:13" s="198" customFormat="1" ht="18.75" customHeight="1">
      <c r="A27" s="126">
        <v>22</v>
      </c>
      <c r="B27" s="200" t="s">
        <v>255</v>
      </c>
      <c r="C27" s="175">
        <f>'Swo MARCH 12'!EU19</f>
        <v>3.62</v>
      </c>
      <c r="D27" s="176">
        <f>'Swo MARCH 12'!EV19</f>
        <v>1810</v>
      </c>
      <c r="E27" s="175">
        <f>'Swo MARCH 12'!EW19</f>
        <v>2.85</v>
      </c>
      <c r="F27" s="175">
        <f>'Swo MARCH 12'!EX19</f>
        <v>0</v>
      </c>
      <c r="G27" s="175">
        <f>'Swo MARCH 12'!EY19</f>
        <v>2.85</v>
      </c>
      <c r="H27" s="176">
        <f>'Swo MARCH 12'!EZ19</f>
        <v>1425</v>
      </c>
      <c r="I27" s="138">
        <f t="shared" si="0"/>
        <v>78.72928176795581</v>
      </c>
      <c r="J27" s="246">
        <f t="shared" si="1"/>
        <v>100</v>
      </c>
      <c r="K27" s="245">
        <f t="shared" si="2"/>
        <v>78.72928176795581</v>
      </c>
      <c r="L27" s="234"/>
      <c r="M27" s="203"/>
    </row>
    <row r="28" spans="1:13" s="198" customFormat="1" ht="18.75" customHeight="1">
      <c r="A28" s="126">
        <v>23</v>
      </c>
      <c r="B28" s="200" t="s">
        <v>256</v>
      </c>
      <c r="C28" s="175">
        <f>'Swo MARCH 12'!FB19</f>
        <v>2.46</v>
      </c>
      <c r="D28" s="176">
        <f>'Swo MARCH 12'!FC19</f>
        <v>1230</v>
      </c>
      <c r="E28" s="175">
        <f>'Swo MARCH 12'!FD19</f>
        <v>2.13</v>
      </c>
      <c r="F28" s="175">
        <f>'Swo MARCH 12'!FE19</f>
        <v>0.02</v>
      </c>
      <c r="G28" s="175">
        <f>'Swo MARCH 12'!FF19</f>
        <v>2.08</v>
      </c>
      <c r="H28" s="176">
        <f>'Swo MARCH 12'!FG19</f>
        <v>1043</v>
      </c>
      <c r="I28" s="138">
        <f t="shared" si="0"/>
        <v>84.5528455284553</v>
      </c>
      <c r="J28" s="246">
        <f t="shared" si="1"/>
        <v>97.65258215962443</v>
      </c>
      <c r="K28" s="245">
        <f t="shared" si="2"/>
        <v>86.58536585365853</v>
      </c>
      <c r="L28" s="234"/>
      <c r="M28" s="203"/>
    </row>
    <row r="29" spans="1:13" s="198" customFormat="1" ht="18.75" customHeight="1">
      <c r="A29" s="126">
        <v>24</v>
      </c>
      <c r="B29" s="200" t="s">
        <v>257</v>
      </c>
      <c r="C29" s="175">
        <f>'Swo MARCH 12'!FI19</f>
        <v>0.22</v>
      </c>
      <c r="D29" s="176">
        <f>'Swo MARCH 12'!FJ19</f>
        <v>110</v>
      </c>
      <c r="E29" s="175">
        <f>'Swo MARCH 12'!FK19</f>
        <v>0.2</v>
      </c>
      <c r="F29" s="175">
        <f>'Swo MARCH 12'!FL19</f>
        <v>0.15</v>
      </c>
      <c r="G29" s="175">
        <f>'Swo MARCH 12'!FM19</f>
        <v>0.19</v>
      </c>
      <c r="H29" s="176">
        <f>'Swo MARCH 12'!FN19</f>
        <v>95</v>
      </c>
      <c r="I29" s="138">
        <f t="shared" si="0"/>
        <v>86.36363636363636</v>
      </c>
      <c r="J29" s="246">
        <f t="shared" si="1"/>
        <v>95</v>
      </c>
      <c r="K29" s="245">
        <f t="shared" si="2"/>
        <v>90.90909090909092</v>
      </c>
      <c r="L29" s="234"/>
      <c r="M29" s="203"/>
    </row>
    <row r="30" spans="1:13" s="198" customFormat="1" ht="21" customHeight="1">
      <c r="A30" s="126">
        <v>25</v>
      </c>
      <c r="B30" s="200" t="s">
        <v>258</v>
      </c>
      <c r="C30" s="175">
        <f>'Swo MARCH 12'!FP19</f>
        <v>2.88</v>
      </c>
      <c r="D30" s="176">
        <f>'Swo MARCH 12'!FQ19</f>
        <v>1440</v>
      </c>
      <c r="E30" s="175">
        <f>'Swo MARCH 12'!FR19</f>
        <v>3.25</v>
      </c>
      <c r="F30" s="175">
        <f>'Swo MARCH 12'!FS19</f>
        <v>0.38</v>
      </c>
      <c r="G30" s="175">
        <f>'Swo MARCH 12'!FT19</f>
        <v>2.93</v>
      </c>
      <c r="H30" s="176">
        <f>'Swo MARCH 12'!FU19</f>
        <v>1273</v>
      </c>
      <c r="I30" s="138">
        <f t="shared" si="0"/>
        <v>101.73611111111111</v>
      </c>
      <c r="J30" s="246">
        <f t="shared" si="1"/>
        <v>90.15384615384616</v>
      </c>
      <c r="K30" s="245">
        <f t="shared" si="2"/>
        <v>112.84722222222223</v>
      </c>
      <c r="L30" s="234"/>
      <c r="M30" s="203"/>
    </row>
    <row r="31" spans="1:13" s="198" customFormat="1" ht="24" customHeight="1">
      <c r="A31" s="126">
        <v>26</v>
      </c>
      <c r="B31" s="200" t="s">
        <v>259</v>
      </c>
      <c r="C31" s="175">
        <f>'Swo MARCH 12'!FW19</f>
        <v>0.76</v>
      </c>
      <c r="D31" s="176">
        <f>'Swo MARCH 12'!FX19</f>
        <v>380</v>
      </c>
      <c r="E31" s="175">
        <f>'Swo MARCH 12'!FY19</f>
        <v>0.8</v>
      </c>
      <c r="F31" s="175">
        <f>'Swo MARCH 12'!FZ19</f>
        <v>0</v>
      </c>
      <c r="G31" s="175">
        <f>'Swo MARCH 12'!GA19</f>
        <v>0.44</v>
      </c>
      <c r="H31" s="176">
        <f>'Swo MARCH 12'!GB19</f>
        <v>232</v>
      </c>
      <c r="I31" s="138">
        <f t="shared" si="0"/>
        <v>57.89473684210527</v>
      </c>
      <c r="J31" s="246">
        <f t="shared" si="1"/>
        <v>54.99999999999999</v>
      </c>
      <c r="K31" s="245">
        <f t="shared" si="2"/>
        <v>105.26315789473684</v>
      </c>
      <c r="L31" s="234"/>
      <c r="M31" s="203"/>
    </row>
    <row r="32" spans="1:13" s="199" customFormat="1" ht="23.25" customHeight="1" thickBot="1">
      <c r="A32" s="127"/>
      <c r="B32" s="202" t="s">
        <v>260</v>
      </c>
      <c r="C32" s="221">
        <f aca="true" t="shared" si="3" ref="C32:H32">SUM(C6:C31)</f>
        <v>311.19999999999993</v>
      </c>
      <c r="D32" s="222">
        <f t="shared" si="3"/>
        <v>155600</v>
      </c>
      <c r="E32" s="221">
        <f t="shared" si="3"/>
        <v>287.03999999999996</v>
      </c>
      <c r="F32" s="221">
        <f t="shared" si="3"/>
        <v>8.58</v>
      </c>
      <c r="G32" s="221">
        <f t="shared" si="3"/>
        <v>283.8099999999999</v>
      </c>
      <c r="H32" s="222">
        <f t="shared" si="3"/>
        <v>151433</v>
      </c>
      <c r="I32" s="192">
        <f t="shared" si="0"/>
        <v>91.19858611825191</v>
      </c>
      <c r="J32" s="247">
        <f>IF(E32&gt;0,(G32/E32)*100,0)</f>
        <v>98.87472129319953</v>
      </c>
      <c r="K32" s="384">
        <f t="shared" si="2"/>
        <v>92.23650385604114</v>
      </c>
      <c r="L32" s="235"/>
      <c r="M32" s="131"/>
    </row>
    <row r="33" ht="22.5" customHeight="1">
      <c r="E33" s="224"/>
    </row>
  </sheetData>
  <mergeCells count="2">
    <mergeCell ref="A3:B3"/>
    <mergeCell ref="C3:J3"/>
  </mergeCells>
  <printOptions horizontalCentered="1"/>
  <pageMargins left="0.75" right="0.75" top="1.31" bottom="1" header="0.5" footer="0.5"/>
  <pageSetup horizontalDpi="600" verticalDpi="600" orientation="portrait" paperSize="9" scale="96" r:id="rId1"/>
  <headerFooter alignWithMargins="0">
    <oddFooter>&amp;CPage &amp;P</oddFooter>
  </headerFooter>
</worksheet>
</file>

<file path=xl/worksheets/sheet13.xml><?xml version="1.0" encoding="utf-8"?>
<worksheet xmlns="http://schemas.openxmlformats.org/spreadsheetml/2006/main" xmlns:r="http://schemas.openxmlformats.org/officeDocument/2006/relationships">
  <sheetPr>
    <tabColor indexed="33"/>
  </sheetPr>
  <dimension ref="A1:Q34"/>
  <sheetViews>
    <sheetView view="pageBreakPreview" zoomScale="120" zoomScaleNormal="75" zoomScaleSheetLayoutView="120" workbookViewId="0" topLeftCell="A1">
      <pane xSplit="2" ySplit="5" topLeftCell="C6" activePane="bottomRight" state="frozen"/>
      <selection pane="topLeft" activeCell="F36" sqref="F36"/>
      <selection pane="topRight" activeCell="F36" sqref="F36"/>
      <selection pane="bottomLeft" activeCell="F36" sqref="F36"/>
      <selection pane="bottomRight" activeCell="F36" sqref="F36"/>
    </sheetView>
  </sheetViews>
  <sheetFormatPr defaultColWidth="9.140625" defaultRowHeight="22.5" customHeight="1"/>
  <cols>
    <col min="1" max="1" width="5.28125" style="19" customWidth="1"/>
    <col min="2" max="2" width="9.7109375" style="19" customWidth="1"/>
    <col min="3" max="5" width="8.7109375" style="19" customWidth="1"/>
    <col min="6" max="6" width="7.28125" style="19" customWidth="1"/>
    <col min="7" max="7" width="8.7109375" style="19" customWidth="1"/>
    <col min="8" max="8" width="6.7109375" style="19" customWidth="1"/>
    <col min="9" max="10" width="8.7109375" style="19" customWidth="1"/>
    <col min="11" max="11" width="6.7109375" style="19" customWidth="1"/>
    <col min="12" max="12" width="2.7109375" style="19" customWidth="1"/>
    <col min="13" max="13" width="5.8515625" style="19" customWidth="1"/>
    <col min="14" max="16384" width="9.140625" style="19" customWidth="1"/>
  </cols>
  <sheetData>
    <row r="1" spans="1:13" ht="24" customHeight="1">
      <c r="A1" s="379" t="s">
        <v>433</v>
      </c>
      <c r="B1" s="380"/>
      <c r="C1" s="380"/>
      <c r="D1" s="380"/>
      <c r="E1" s="380"/>
      <c r="F1" s="380"/>
      <c r="G1" s="380"/>
      <c r="H1" s="380"/>
      <c r="I1" s="380"/>
      <c r="J1" s="380"/>
      <c r="K1" s="381"/>
      <c r="L1" s="198"/>
      <c r="M1" s="198"/>
    </row>
    <row r="2" spans="1:13" ht="24" customHeight="1">
      <c r="A2" s="382" t="s">
        <v>312</v>
      </c>
      <c r="B2" s="182"/>
      <c r="C2" s="182"/>
      <c r="D2" s="182"/>
      <c r="E2" s="182"/>
      <c r="F2" s="182"/>
      <c r="G2" s="182"/>
      <c r="H2" s="182"/>
      <c r="I2" s="182"/>
      <c r="J2" s="182"/>
      <c r="K2" s="383"/>
      <c r="L2" s="198"/>
      <c r="M2" s="198"/>
    </row>
    <row r="3" spans="1:13" ht="32.25" customHeight="1" thickBot="1">
      <c r="A3" s="566" t="s">
        <v>266</v>
      </c>
      <c r="B3" s="567"/>
      <c r="C3" s="567" t="s">
        <v>283</v>
      </c>
      <c r="D3" s="567"/>
      <c r="E3" s="567"/>
      <c r="F3" s="567"/>
      <c r="G3" s="567"/>
      <c r="H3" s="567"/>
      <c r="I3" s="567"/>
      <c r="J3" s="567"/>
      <c r="K3" s="386"/>
      <c r="L3" s="199"/>
      <c r="M3" s="199"/>
    </row>
    <row r="4" spans="1:13" ht="57" customHeight="1" thickBot="1">
      <c r="A4" s="215" t="s">
        <v>224</v>
      </c>
      <c r="B4" s="216" t="s">
        <v>225</v>
      </c>
      <c r="C4" s="217" t="s">
        <v>226</v>
      </c>
      <c r="D4" s="217" t="s">
        <v>241</v>
      </c>
      <c r="E4" s="218" t="s">
        <v>227</v>
      </c>
      <c r="F4" s="226" t="s">
        <v>228</v>
      </c>
      <c r="G4" s="217" t="s">
        <v>229</v>
      </c>
      <c r="H4" s="217" t="s">
        <v>233</v>
      </c>
      <c r="I4" s="216" t="s">
        <v>230</v>
      </c>
      <c r="J4" s="373" t="s">
        <v>231</v>
      </c>
      <c r="K4" s="376" t="s">
        <v>389</v>
      </c>
      <c r="L4" s="228"/>
      <c r="M4" s="209"/>
    </row>
    <row r="5" spans="1:17" s="198" customFormat="1" ht="21" customHeight="1" thickBot="1">
      <c r="A5" s="126">
        <v>1</v>
      </c>
      <c r="B5" s="194">
        <v>2</v>
      </c>
      <c r="C5" s="123">
        <v>3</v>
      </c>
      <c r="D5" s="123">
        <v>4</v>
      </c>
      <c r="E5" s="123">
        <v>5</v>
      </c>
      <c r="F5" s="123">
        <v>6</v>
      </c>
      <c r="G5" s="123">
        <v>7</v>
      </c>
      <c r="H5" s="123">
        <v>8</v>
      </c>
      <c r="I5" s="123">
        <v>9</v>
      </c>
      <c r="J5" s="374">
        <v>10</v>
      </c>
      <c r="K5" s="377">
        <v>11</v>
      </c>
      <c r="L5" s="229"/>
      <c r="M5" s="210"/>
      <c r="N5" s="204"/>
      <c r="O5" s="227"/>
      <c r="P5" s="227"/>
      <c r="Q5" s="227"/>
    </row>
    <row r="6" spans="1:13" s="198" customFormat="1" ht="21" customHeight="1">
      <c r="A6" s="126">
        <v>1</v>
      </c>
      <c r="B6" s="200" t="s">
        <v>234</v>
      </c>
      <c r="C6" s="175">
        <f>'Swo MARCH 12'!D20</f>
        <v>57.07</v>
      </c>
      <c r="D6" s="176">
        <f>'Swo MARCH 12'!E20</f>
        <v>8780</v>
      </c>
      <c r="E6" s="175">
        <f>'Swo MARCH 12'!F20</f>
        <v>44.96</v>
      </c>
      <c r="F6" s="175">
        <f>'Swo MARCH 12'!G20</f>
        <v>2.05</v>
      </c>
      <c r="G6" s="175">
        <f>'Swo MARCH 12'!H20</f>
        <v>44.96</v>
      </c>
      <c r="H6" s="176">
        <f>'Swo MARCH 12'!I20</f>
        <v>8801</v>
      </c>
      <c r="I6" s="138">
        <f>IF(C6&gt;0,(G6/C6)*100,0)</f>
        <v>78.78044506746102</v>
      </c>
      <c r="J6" s="375">
        <f>IF(E6&gt;0,(G6/E6)*100,0)</f>
        <v>100</v>
      </c>
      <c r="K6" s="245">
        <f>IF(E6&gt;0,(E6/C6)*100,0)</f>
        <v>78.78044506746102</v>
      </c>
      <c r="L6" s="233"/>
      <c r="M6" s="205"/>
    </row>
    <row r="7" spans="1:13" s="198" customFormat="1" ht="21" customHeight="1">
      <c r="A7" s="126">
        <v>2</v>
      </c>
      <c r="B7" s="200" t="s">
        <v>235</v>
      </c>
      <c r="C7" s="175">
        <f>'Swo MARCH 12'!K20</f>
        <v>11.38</v>
      </c>
      <c r="D7" s="176">
        <f>'Swo MARCH 12'!L20</f>
        <v>1750</v>
      </c>
      <c r="E7" s="175">
        <f>'Swo MARCH 12'!M20</f>
        <v>8.72</v>
      </c>
      <c r="F7" s="175">
        <f>'Swo MARCH 12'!N20</f>
        <v>0.12</v>
      </c>
      <c r="G7" s="175">
        <f>'Swo MARCH 12'!O20</f>
        <v>8.24</v>
      </c>
      <c r="H7" s="176">
        <f>'Swo MARCH 12'!P20</f>
        <v>1228</v>
      </c>
      <c r="I7" s="138">
        <f aca="true" t="shared" si="0" ref="I7:I32">IF(C7&gt;0,(G7/C7)*100,0)</f>
        <v>72.40773286467487</v>
      </c>
      <c r="J7" s="375">
        <f aca="true" t="shared" si="1" ref="J7:J31">IF(E7&gt;0,(G7/E7)*100,0)</f>
        <v>94.4954128440367</v>
      </c>
      <c r="K7" s="245">
        <f aca="true" t="shared" si="2" ref="K7:K32">IF(E7&gt;0,(E7/C7)*100,0)</f>
        <v>76.6256590509666</v>
      </c>
      <c r="L7" s="234"/>
      <c r="M7" s="125"/>
    </row>
    <row r="8" spans="1:13" s="198" customFormat="1" ht="21" customHeight="1">
      <c r="A8" s="126">
        <v>3</v>
      </c>
      <c r="B8" s="200" t="s">
        <v>236</v>
      </c>
      <c r="C8" s="175">
        <f>'Swo MARCH 12'!R20</f>
        <v>43.55</v>
      </c>
      <c r="D8" s="176">
        <f>'Swo MARCH 12'!S20</f>
        <v>6700</v>
      </c>
      <c r="E8" s="175">
        <f>'Swo MARCH 12'!T20</f>
        <v>36.99</v>
      </c>
      <c r="F8" s="175">
        <f>'Swo MARCH 12'!U20</f>
        <v>2.74</v>
      </c>
      <c r="G8" s="175">
        <f>'Swo MARCH 12'!V20</f>
        <v>36.73</v>
      </c>
      <c r="H8" s="176">
        <f>'Swo MARCH 12'!W20</f>
        <v>5419</v>
      </c>
      <c r="I8" s="138">
        <f t="shared" si="0"/>
        <v>84.3398392652124</v>
      </c>
      <c r="J8" s="375">
        <f t="shared" si="1"/>
        <v>99.29710732630438</v>
      </c>
      <c r="K8" s="245">
        <f t="shared" si="2"/>
        <v>84.93685419058554</v>
      </c>
      <c r="L8" s="234"/>
      <c r="M8" s="125"/>
    </row>
    <row r="9" spans="1:13" s="198" customFormat="1" ht="21" customHeight="1">
      <c r="A9" s="126">
        <v>4</v>
      </c>
      <c r="B9" s="200" t="s">
        <v>238</v>
      </c>
      <c r="C9" s="175">
        <f>'Swo MARCH 12'!Y20</f>
        <v>15.93</v>
      </c>
      <c r="D9" s="176">
        <f>'Swo MARCH 12'!Z20</f>
        <v>2450</v>
      </c>
      <c r="E9" s="175">
        <f>'Swo MARCH 12'!AA20</f>
        <v>11.8</v>
      </c>
      <c r="F9" s="175">
        <f>'Swo MARCH 12'!AB20</f>
        <v>0.92</v>
      </c>
      <c r="G9" s="175">
        <f>'Swo MARCH 12'!AC20</f>
        <v>11.8</v>
      </c>
      <c r="H9" s="176">
        <f>'Swo MARCH 12'!AD20</f>
        <v>1815</v>
      </c>
      <c r="I9" s="138">
        <f t="shared" si="0"/>
        <v>74.07407407407408</v>
      </c>
      <c r="J9" s="375">
        <f t="shared" si="1"/>
        <v>100</v>
      </c>
      <c r="K9" s="245">
        <f t="shared" si="2"/>
        <v>74.07407407407408</v>
      </c>
      <c r="L9" s="234"/>
      <c r="M9" s="125"/>
    </row>
    <row r="10" spans="1:13" s="198" customFormat="1" ht="21" customHeight="1">
      <c r="A10" s="126">
        <v>5</v>
      </c>
      <c r="B10" s="200" t="s">
        <v>237</v>
      </c>
      <c r="C10" s="175">
        <f>'Swo MARCH 12'!AF20</f>
        <v>47.71</v>
      </c>
      <c r="D10" s="176">
        <f>'Swo MARCH 12'!AG20</f>
        <v>7340</v>
      </c>
      <c r="E10" s="175">
        <f>'Swo MARCH 12'!AH20</f>
        <v>40</v>
      </c>
      <c r="F10" s="175">
        <f>'Swo MARCH 12'!AI20</f>
        <v>0</v>
      </c>
      <c r="G10" s="175">
        <f>'Swo MARCH 12'!AJ20</f>
        <v>31.65</v>
      </c>
      <c r="H10" s="176">
        <f>'Swo MARCH 12'!AK20</f>
        <v>4879</v>
      </c>
      <c r="I10" s="138">
        <f t="shared" si="0"/>
        <v>66.33829385872983</v>
      </c>
      <c r="J10" s="375">
        <f t="shared" si="1"/>
        <v>79.125</v>
      </c>
      <c r="K10" s="245">
        <f t="shared" si="2"/>
        <v>83.83986585621463</v>
      </c>
      <c r="L10" s="234"/>
      <c r="M10" s="125"/>
    </row>
    <row r="11" spans="1:13" s="198" customFormat="1" ht="21" customHeight="1">
      <c r="A11" s="126">
        <v>6</v>
      </c>
      <c r="B11" s="200" t="s">
        <v>239</v>
      </c>
      <c r="C11" s="175">
        <f>'Swo MARCH 12'!AM20</f>
        <v>30.29</v>
      </c>
      <c r="D11" s="176">
        <f>'Swo MARCH 12'!AN20</f>
        <v>4660</v>
      </c>
      <c r="E11" s="175">
        <f>'Swo MARCH 12'!AO20</f>
        <v>15.85</v>
      </c>
      <c r="F11" s="175">
        <f>'Swo MARCH 12'!AP20</f>
        <v>0</v>
      </c>
      <c r="G11" s="175">
        <f>'Swo MARCH 12'!AQ20</f>
        <v>15.84</v>
      </c>
      <c r="H11" s="176">
        <f>'Swo MARCH 12'!AR20</f>
        <v>2437</v>
      </c>
      <c r="I11" s="138">
        <f t="shared" si="0"/>
        <v>52.29448662925058</v>
      </c>
      <c r="J11" s="375">
        <f t="shared" si="1"/>
        <v>99.93690851735015</v>
      </c>
      <c r="K11" s="245">
        <f t="shared" si="2"/>
        <v>52.3275008253549</v>
      </c>
      <c r="L11" s="234"/>
      <c r="M11" s="125"/>
    </row>
    <row r="12" spans="1:13" s="198" customFormat="1" ht="21" customHeight="1">
      <c r="A12" s="126">
        <v>7</v>
      </c>
      <c r="B12" s="200" t="s">
        <v>240</v>
      </c>
      <c r="C12" s="175">
        <f>'Swo MARCH 12'!AT20</f>
        <v>34.71</v>
      </c>
      <c r="D12" s="176">
        <f>'Swo MARCH 12'!AU20</f>
        <v>5340</v>
      </c>
      <c r="E12" s="175">
        <f>'Swo MARCH 12'!AV20</f>
        <v>26</v>
      </c>
      <c r="F12" s="175">
        <f>'Swo MARCH 12'!AW20</f>
        <v>0</v>
      </c>
      <c r="G12" s="175">
        <f>'Swo MARCH 12'!AX20</f>
        <v>25.52</v>
      </c>
      <c r="H12" s="176">
        <f>'Swo MARCH 12'!AY20</f>
        <v>3925</v>
      </c>
      <c r="I12" s="138">
        <f t="shared" si="0"/>
        <v>73.5234802650533</v>
      </c>
      <c r="J12" s="375">
        <f t="shared" si="1"/>
        <v>98.15384615384615</v>
      </c>
      <c r="K12" s="245">
        <f t="shared" si="2"/>
        <v>74.9063670411985</v>
      </c>
      <c r="L12" s="234"/>
      <c r="M12" s="125"/>
    </row>
    <row r="13" spans="1:13" s="198" customFormat="1" ht="21" customHeight="1">
      <c r="A13" s="126">
        <v>8</v>
      </c>
      <c r="B13" s="200" t="s">
        <v>261</v>
      </c>
      <c r="C13" s="175">
        <f>'Swo MARCH 12'!BA20</f>
        <v>54</v>
      </c>
      <c r="D13" s="176">
        <f>'Swo MARCH 12'!BB20</f>
        <v>8320</v>
      </c>
      <c r="E13" s="175">
        <f>'Swo MARCH 12'!BC20</f>
        <v>41.14</v>
      </c>
      <c r="F13" s="175">
        <f>'Swo MARCH 12'!BD20</f>
        <v>0</v>
      </c>
      <c r="G13" s="175">
        <f>'Swo MARCH 12'!BE20</f>
        <v>41.13</v>
      </c>
      <c r="H13" s="176">
        <f>'Swo MARCH 12'!BF20</f>
        <v>6327</v>
      </c>
      <c r="I13" s="138">
        <f t="shared" si="0"/>
        <v>76.16666666666667</v>
      </c>
      <c r="J13" s="375">
        <f t="shared" si="1"/>
        <v>99.97569275644142</v>
      </c>
      <c r="K13" s="245">
        <f t="shared" si="2"/>
        <v>76.18518518518519</v>
      </c>
      <c r="L13" s="234"/>
      <c r="M13" s="125"/>
    </row>
    <row r="14" spans="1:13" s="198" customFormat="1" ht="21" customHeight="1">
      <c r="A14" s="126">
        <v>9</v>
      </c>
      <c r="B14" s="200" t="s">
        <v>242</v>
      </c>
      <c r="C14" s="175">
        <f>'Swo MARCH 12'!BH20</f>
        <v>15.02</v>
      </c>
      <c r="D14" s="176">
        <f>'Swo MARCH 12'!BI20</f>
        <v>2310</v>
      </c>
      <c r="E14" s="175">
        <f>'Swo MARCH 12'!BJ20</f>
        <v>17.38</v>
      </c>
      <c r="F14" s="175">
        <f>'Swo MARCH 12'!BK20</f>
        <v>0.88</v>
      </c>
      <c r="G14" s="175">
        <f>'Swo MARCH 12'!BL20</f>
        <v>14.44</v>
      </c>
      <c r="H14" s="176">
        <f>'Swo MARCH 12'!BM20</f>
        <v>2221</v>
      </c>
      <c r="I14" s="138">
        <f t="shared" si="0"/>
        <v>96.13848202396804</v>
      </c>
      <c r="J14" s="375">
        <f t="shared" si="1"/>
        <v>83.08400460299194</v>
      </c>
      <c r="K14" s="245">
        <f t="shared" si="2"/>
        <v>115.71238348868175</v>
      </c>
      <c r="L14" s="234"/>
      <c r="M14" s="125"/>
    </row>
    <row r="15" spans="1:13" s="198" customFormat="1" ht="21" customHeight="1">
      <c r="A15" s="126">
        <v>10</v>
      </c>
      <c r="B15" s="200" t="s">
        <v>243</v>
      </c>
      <c r="C15" s="175">
        <f>'Swo MARCH 12'!BO20</f>
        <v>12.3</v>
      </c>
      <c r="D15" s="176">
        <f>'Swo MARCH 12'!BP20</f>
        <v>1900</v>
      </c>
      <c r="E15" s="175">
        <f>'Swo MARCH 12'!BQ20</f>
        <v>10.1</v>
      </c>
      <c r="F15" s="175">
        <f>'Swo MARCH 12'!BR20</f>
        <v>0.6</v>
      </c>
      <c r="G15" s="175">
        <f>'Swo MARCH 12'!BS20</f>
        <v>10.08</v>
      </c>
      <c r="H15" s="176">
        <f>'Swo MARCH 12'!BT20</f>
        <v>1537</v>
      </c>
      <c r="I15" s="138">
        <f t="shared" si="0"/>
        <v>81.95121951219512</v>
      </c>
      <c r="J15" s="375">
        <f t="shared" si="1"/>
        <v>99.8019801980198</v>
      </c>
      <c r="K15" s="245">
        <f t="shared" si="2"/>
        <v>82.11382113821138</v>
      </c>
      <c r="L15" s="234"/>
      <c r="M15" s="125"/>
    </row>
    <row r="16" spans="1:13" s="198" customFormat="1" ht="21" customHeight="1">
      <c r="A16" s="126">
        <v>11</v>
      </c>
      <c r="B16" s="200" t="s">
        <v>244</v>
      </c>
      <c r="C16" s="175">
        <f>'Swo MARCH 12'!BV20</f>
        <v>30.23</v>
      </c>
      <c r="D16" s="176">
        <f>'Swo MARCH 12'!BW20</f>
        <v>4650</v>
      </c>
      <c r="E16" s="175">
        <f>'Swo MARCH 12'!BX20</f>
        <v>14.03</v>
      </c>
      <c r="F16" s="175">
        <f>'Swo MARCH 12'!BY20</f>
        <v>0</v>
      </c>
      <c r="G16" s="175">
        <f>'Swo MARCH 12'!BZ20</f>
        <v>14.01</v>
      </c>
      <c r="H16" s="176">
        <f>'Swo MARCH 12'!CA20</f>
        <v>1739</v>
      </c>
      <c r="I16" s="138">
        <f t="shared" si="0"/>
        <v>46.34469070459808</v>
      </c>
      <c r="J16" s="375">
        <f t="shared" si="1"/>
        <v>99.85744832501781</v>
      </c>
      <c r="K16" s="245">
        <f t="shared" si="2"/>
        <v>46.41085014885874</v>
      </c>
      <c r="L16" s="234"/>
      <c r="M16" s="125"/>
    </row>
    <row r="17" spans="1:13" s="198" customFormat="1" ht="21" customHeight="1">
      <c r="A17" s="126">
        <v>12</v>
      </c>
      <c r="B17" s="200" t="s">
        <v>245</v>
      </c>
      <c r="C17" s="175">
        <f>'Swo MARCH 12'!CC20</f>
        <v>3.32</v>
      </c>
      <c r="D17" s="176">
        <f>'Swo MARCH 12'!CD20</f>
        <v>510</v>
      </c>
      <c r="E17" s="175">
        <f>'Swo MARCH 12'!CE20</f>
        <v>1.16</v>
      </c>
      <c r="F17" s="175">
        <f>'Swo MARCH 12'!CF20</f>
        <v>0.04</v>
      </c>
      <c r="G17" s="175">
        <f>'Swo MARCH 12'!CG20</f>
        <v>1.16</v>
      </c>
      <c r="H17" s="176">
        <f>'Swo MARCH 12'!CH20</f>
        <v>178</v>
      </c>
      <c r="I17" s="138">
        <f t="shared" si="0"/>
        <v>34.93975903614458</v>
      </c>
      <c r="J17" s="375">
        <f t="shared" si="1"/>
        <v>100</v>
      </c>
      <c r="K17" s="245">
        <f t="shared" si="2"/>
        <v>34.93975903614458</v>
      </c>
      <c r="L17" s="234"/>
      <c r="M17" s="125"/>
    </row>
    <row r="18" spans="1:13" s="198" customFormat="1" ht="21" customHeight="1">
      <c r="A18" s="126">
        <v>13</v>
      </c>
      <c r="B18" s="200" t="s">
        <v>246</v>
      </c>
      <c r="C18" s="175">
        <f>'Swo MARCH 12'!CJ20</f>
        <v>11.12</v>
      </c>
      <c r="D18" s="176">
        <f>'Swo MARCH 12'!CK20</f>
        <v>1710</v>
      </c>
      <c r="E18" s="175">
        <f>'Swo MARCH 12'!CL20</f>
        <v>10.9</v>
      </c>
      <c r="F18" s="175">
        <f>'Swo MARCH 12'!CM20</f>
        <v>0.1</v>
      </c>
      <c r="G18" s="175">
        <f>'Swo MARCH 12'!CN20</f>
        <v>8.38</v>
      </c>
      <c r="H18" s="176">
        <f>'Swo MARCH 12'!CO20</f>
        <v>1291</v>
      </c>
      <c r="I18" s="138">
        <f t="shared" si="0"/>
        <v>75.35971223021583</v>
      </c>
      <c r="J18" s="375">
        <f t="shared" si="1"/>
        <v>76.88073394495414</v>
      </c>
      <c r="K18" s="245">
        <f t="shared" si="2"/>
        <v>98.02158273381296</v>
      </c>
      <c r="L18" s="234"/>
      <c r="M18" s="125"/>
    </row>
    <row r="19" spans="1:13" s="198" customFormat="1" ht="21" customHeight="1">
      <c r="A19" s="126">
        <v>14</v>
      </c>
      <c r="B19" s="200" t="s">
        <v>247</v>
      </c>
      <c r="C19" s="175">
        <f>'Swo MARCH 12'!CQ20</f>
        <v>8.58</v>
      </c>
      <c r="D19" s="176">
        <f>'Swo MARCH 12'!CR20</f>
        <v>1320</v>
      </c>
      <c r="E19" s="175">
        <f>'Swo MARCH 12'!CS20</f>
        <v>6.48</v>
      </c>
      <c r="F19" s="175">
        <f>'Swo MARCH 12'!CT20</f>
        <v>0.73</v>
      </c>
      <c r="G19" s="175">
        <f>'Swo MARCH 12'!CU20</f>
        <v>6.47</v>
      </c>
      <c r="H19" s="176">
        <f>'Swo MARCH 12'!CV20</f>
        <v>852</v>
      </c>
      <c r="I19" s="138">
        <f t="shared" si="0"/>
        <v>75.4079254079254</v>
      </c>
      <c r="J19" s="375">
        <f t="shared" si="1"/>
        <v>99.84567901234567</v>
      </c>
      <c r="K19" s="245">
        <f t="shared" si="2"/>
        <v>75.52447552447553</v>
      </c>
      <c r="L19" s="234"/>
      <c r="M19" s="125"/>
    </row>
    <row r="20" spans="1:13" s="198" customFormat="1" ht="21" customHeight="1">
      <c r="A20" s="126">
        <v>15</v>
      </c>
      <c r="B20" s="200" t="s">
        <v>248</v>
      </c>
      <c r="C20" s="175">
        <f>'Swo MARCH 12'!CX20</f>
        <v>10.21</v>
      </c>
      <c r="D20" s="176">
        <f>'Swo MARCH 12'!CY20</f>
        <v>1570</v>
      </c>
      <c r="E20" s="175">
        <f>'Swo MARCH 12'!CZ20</f>
        <v>3.92</v>
      </c>
      <c r="F20" s="175">
        <f>'Swo MARCH 12'!DA20</f>
        <v>1</v>
      </c>
      <c r="G20" s="175">
        <f>'Swo MARCH 12'!DB20</f>
        <v>3.92</v>
      </c>
      <c r="H20" s="176">
        <f>'Swo MARCH 12'!DC20</f>
        <v>778</v>
      </c>
      <c r="I20" s="138">
        <f t="shared" si="0"/>
        <v>38.39373163565132</v>
      </c>
      <c r="J20" s="375">
        <f t="shared" si="1"/>
        <v>100</v>
      </c>
      <c r="K20" s="245">
        <f t="shared" si="2"/>
        <v>38.39373163565132</v>
      </c>
      <c r="L20" s="234"/>
      <c r="M20" s="125"/>
    </row>
    <row r="21" spans="1:13" s="198" customFormat="1" ht="21" customHeight="1">
      <c r="A21" s="126">
        <v>16</v>
      </c>
      <c r="B21" s="200" t="s">
        <v>249</v>
      </c>
      <c r="C21" s="175">
        <f>'Swo MARCH 12'!DE20</f>
        <v>25.16</v>
      </c>
      <c r="D21" s="176">
        <f>'Swo MARCH 12'!DF20</f>
        <v>3870</v>
      </c>
      <c r="E21" s="175">
        <f>'Swo MARCH 12'!DG20</f>
        <v>20.2</v>
      </c>
      <c r="F21" s="175">
        <f>'Swo MARCH 12'!DH20</f>
        <v>0.18</v>
      </c>
      <c r="G21" s="175">
        <f>'Swo MARCH 12'!DI20</f>
        <v>20.2</v>
      </c>
      <c r="H21" s="176">
        <f>'Swo MARCH 12'!DJ20</f>
        <v>3111</v>
      </c>
      <c r="I21" s="138">
        <f t="shared" si="0"/>
        <v>80.28616852146263</v>
      </c>
      <c r="J21" s="375">
        <f t="shared" si="1"/>
        <v>100</v>
      </c>
      <c r="K21" s="245">
        <f t="shared" si="2"/>
        <v>80.28616852146263</v>
      </c>
      <c r="L21" s="234"/>
      <c r="M21" s="125"/>
    </row>
    <row r="22" spans="1:13" s="198" customFormat="1" ht="21" customHeight="1">
      <c r="A22" s="126">
        <v>17</v>
      </c>
      <c r="B22" s="200" t="s">
        <v>250</v>
      </c>
      <c r="C22" s="175">
        <f>'Swo MARCH 12'!DL20</f>
        <v>5.33</v>
      </c>
      <c r="D22" s="176">
        <f>'Swo MARCH 12'!DM20</f>
        <v>820</v>
      </c>
      <c r="E22" s="175">
        <f>'Swo MARCH 12'!DN20</f>
        <v>5.18</v>
      </c>
      <c r="F22" s="175">
        <f>'Swo MARCH 12'!DO20</f>
        <v>2.3</v>
      </c>
      <c r="G22" s="175">
        <f>'Swo MARCH 12'!DP20</f>
        <v>4.92</v>
      </c>
      <c r="H22" s="176">
        <f>'Swo MARCH 12'!DQ20</f>
        <v>756</v>
      </c>
      <c r="I22" s="138">
        <f t="shared" si="0"/>
        <v>92.3076923076923</v>
      </c>
      <c r="J22" s="375">
        <f t="shared" si="1"/>
        <v>94.98069498069498</v>
      </c>
      <c r="K22" s="245">
        <f t="shared" si="2"/>
        <v>97.18574108818011</v>
      </c>
      <c r="L22" s="234"/>
      <c r="M22" s="125"/>
    </row>
    <row r="23" spans="1:13" s="198" customFormat="1" ht="21" customHeight="1">
      <c r="A23" s="126">
        <v>18</v>
      </c>
      <c r="B23" s="200" t="s">
        <v>251</v>
      </c>
      <c r="C23" s="175">
        <f>'Swo MARCH 12'!DS20</f>
        <v>0.78</v>
      </c>
      <c r="D23" s="176">
        <f>'Swo MARCH 12'!DT20</f>
        <v>120</v>
      </c>
      <c r="E23" s="175">
        <f>'Swo MARCH 12'!DU20</f>
        <v>0.62</v>
      </c>
      <c r="F23" s="175">
        <f>'Swo MARCH 12'!DV20</f>
        <v>0</v>
      </c>
      <c r="G23" s="175">
        <f>'Swo MARCH 12'!DW20</f>
        <v>0.62</v>
      </c>
      <c r="H23" s="176">
        <f>'Swo MARCH 12'!DX20</f>
        <v>94</v>
      </c>
      <c r="I23" s="138">
        <f t="shared" si="0"/>
        <v>79.48717948717949</v>
      </c>
      <c r="J23" s="375">
        <f t="shared" si="1"/>
        <v>100</v>
      </c>
      <c r="K23" s="245">
        <f t="shared" si="2"/>
        <v>79.48717948717949</v>
      </c>
      <c r="L23" s="234"/>
      <c r="M23" s="125"/>
    </row>
    <row r="24" spans="1:13" s="198" customFormat="1" ht="21" customHeight="1">
      <c r="A24" s="126">
        <v>19</v>
      </c>
      <c r="B24" s="200" t="s">
        <v>252</v>
      </c>
      <c r="C24" s="175">
        <f>'Swo MARCH 12'!DZ20</f>
        <v>30.03</v>
      </c>
      <c r="D24" s="176">
        <f>'Swo MARCH 12'!EA20</f>
        <v>4620</v>
      </c>
      <c r="E24" s="175">
        <f>'Swo MARCH 12'!EB20</f>
        <v>23.2</v>
      </c>
      <c r="F24" s="175">
        <f>'Swo MARCH 12'!EC20</f>
        <v>2.34</v>
      </c>
      <c r="G24" s="175">
        <f>'Swo MARCH 12'!ED20</f>
        <v>23.11</v>
      </c>
      <c r="H24" s="176">
        <f>'Swo MARCH 12'!EE20</f>
        <v>3554</v>
      </c>
      <c r="I24" s="138">
        <f t="shared" si="0"/>
        <v>76.95637695637694</v>
      </c>
      <c r="J24" s="375">
        <f t="shared" si="1"/>
        <v>99.61206896551724</v>
      </c>
      <c r="K24" s="245">
        <f t="shared" si="2"/>
        <v>77.25607725607725</v>
      </c>
      <c r="L24" s="234"/>
      <c r="M24" s="125"/>
    </row>
    <row r="25" spans="1:13" s="198" customFormat="1" ht="21" customHeight="1">
      <c r="A25" s="126">
        <v>20</v>
      </c>
      <c r="B25" s="200" t="s">
        <v>253</v>
      </c>
      <c r="C25" s="175">
        <f>'Swo MARCH 12'!EG20</f>
        <v>8.91</v>
      </c>
      <c r="D25" s="176">
        <f>'Swo MARCH 12'!EH20</f>
        <v>1370</v>
      </c>
      <c r="E25" s="175">
        <f>'Swo MARCH 12'!EI20</f>
        <v>8.91</v>
      </c>
      <c r="F25" s="175">
        <f>'Swo MARCH 12'!EJ20</f>
        <v>1</v>
      </c>
      <c r="G25" s="175">
        <f>'Swo MARCH 12'!EK20</f>
        <v>8.55</v>
      </c>
      <c r="H25" s="176">
        <f>'Swo MARCH 12'!EL20</f>
        <v>1110</v>
      </c>
      <c r="I25" s="138">
        <f t="shared" si="0"/>
        <v>95.95959595959597</v>
      </c>
      <c r="J25" s="375">
        <f t="shared" si="1"/>
        <v>95.95959595959597</v>
      </c>
      <c r="K25" s="245">
        <f t="shared" si="2"/>
        <v>100</v>
      </c>
      <c r="L25" s="234"/>
      <c r="M25" s="125"/>
    </row>
    <row r="26" spans="1:13" s="198" customFormat="1" ht="21" customHeight="1">
      <c r="A26" s="126">
        <v>21</v>
      </c>
      <c r="B26" s="200" t="s">
        <v>254</v>
      </c>
      <c r="C26" s="175">
        <f>'Swo MARCH 12'!EN20</f>
        <v>0.78</v>
      </c>
      <c r="D26" s="176">
        <f>'Swo MARCH 12'!EO20</f>
        <v>120</v>
      </c>
      <c r="E26" s="175">
        <f>'Swo MARCH 12'!EP20</f>
        <v>0.52</v>
      </c>
      <c r="F26" s="175">
        <f>'Swo MARCH 12'!EQ20</f>
        <v>0.01</v>
      </c>
      <c r="G26" s="175">
        <f>'Swo MARCH 12'!ER20</f>
        <v>0.33</v>
      </c>
      <c r="H26" s="176">
        <f>'Swo MARCH 12'!ES20</f>
        <v>49</v>
      </c>
      <c r="I26" s="138">
        <f t="shared" si="0"/>
        <v>42.30769230769231</v>
      </c>
      <c r="J26" s="375">
        <f t="shared" si="1"/>
        <v>63.46153846153846</v>
      </c>
      <c r="K26" s="245">
        <f t="shared" si="2"/>
        <v>66.66666666666666</v>
      </c>
      <c r="L26" s="234"/>
      <c r="M26" s="125"/>
    </row>
    <row r="27" spans="1:13" s="198" customFormat="1" ht="21" customHeight="1">
      <c r="A27" s="126">
        <v>22</v>
      </c>
      <c r="B27" s="200" t="s">
        <v>255</v>
      </c>
      <c r="C27" s="175">
        <f>'Swo MARCH 12'!EU20</f>
        <v>1.11</v>
      </c>
      <c r="D27" s="176">
        <f>'Swo MARCH 12'!EV20</f>
        <v>170</v>
      </c>
      <c r="E27" s="175">
        <f>'Swo MARCH 12'!EW20</f>
        <v>1.55</v>
      </c>
      <c r="F27" s="175">
        <f>'Swo MARCH 12'!EX20</f>
        <v>0.39</v>
      </c>
      <c r="G27" s="175">
        <f>'Swo MARCH 12'!EY20</f>
        <v>1.55</v>
      </c>
      <c r="H27" s="176">
        <f>'Swo MARCH 12'!EZ20</f>
        <v>220</v>
      </c>
      <c r="I27" s="138">
        <f t="shared" si="0"/>
        <v>139.63963963963963</v>
      </c>
      <c r="J27" s="375">
        <f t="shared" si="1"/>
        <v>100</v>
      </c>
      <c r="K27" s="245">
        <f t="shared" si="2"/>
        <v>139.63963963963963</v>
      </c>
      <c r="L27" s="234"/>
      <c r="M27" s="125"/>
    </row>
    <row r="28" spans="1:13" s="198" customFormat="1" ht="21" customHeight="1">
      <c r="A28" s="126">
        <v>23</v>
      </c>
      <c r="B28" s="200" t="s">
        <v>256</v>
      </c>
      <c r="C28" s="175">
        <f>'Swo MARCH 12'!FB20</f>
        <v>1.76</v>
      </c>
      <c r="D28" s="176">
        <f>'Swo MARCH 12'!FC20</f>
        <v>270</v>
      </c>
      <c r="E28" s="175">
        <f>'Swo MARCH 12'!FD20</f>
        <v>1.63</v>
      </c>
      <c r="F28" s="175">
        <f>'Swo MARCH 12'!FE20</f>
        <v>0</v>
      </c>
      <c r="G28" s="175">
        <f>'Swo MARCH 12'!FF20</f>
        <v>1.63</v>
      </c>
      <c r="H28" s="176">
        <f>'Swo MARCH 12'!FG20</f>
        <v>250</v>
      </c>
      <c r="I28" s="138">
        <f t="shared" si="0"/>
        <v>92.61363636363636</v>
      </c>
      <c r="J28" s="375">
        <f t="shared" si="1"/>
        <v>100</v>
      </c>
      <c r="K28" s="245">
        <f t="shared" si="2"/>
        <v>92.61363636363636</v>
      </c>
      <c r="L28" s="234"/>
      <c r="M28" s="125"/>
    </row>
    <row r="29" spans="1:13" s="198" customFormat="1" ht="21" customHeight="1">
      <c r="A29" s="126">
        <v>24</v>
      </c>
      <c r="B29" s="200" t="s">
        <v>257</v>
      </c>
      <c r="C29" s="175">
        <f>'Swo MARCH 12'!FI20</f>
        <v>0.26</v>
      </c>
      <c r="D29" s="176">
        <f>'Swo MARCH 12'!FJ20</f>
        <v>40</v>
      </c>
      <c r="E29" s="175">
        <f>'Swo MARCH 12'!FK20</f>
        <v>0.14</v>
      </c>
      <c r="F29" s="175">
        <f>'Swo MARCH 12'!FL20</f>
        <v>0.08</v>
      </c>
      <c r="G29" s="175">
        <f>'Swo MARCH 12'!FM20</f>
        <v>0.11</v>
      </c>
      <c r="H29" s="176">
        <f>'Swo MARCH 12'!FN20</f>
        <v>17</v>
      </c>
      <c r="I29" s="138">
        <f t="shared" si="0"/>
        <v>42.30769230769231</v>
      </c>
      <c r="J29" s="375">
        <f t="shared" si="1"/>
        <v>78.57142857142857</v>
      </c>
      <c r="K29" s="245">
        <f t="shared" si="2"/>
        <v>53.846153846153854</v>
      </c>
      <c r="L29" s="234"/>
      <c r="M29" s="125"/>
    </row>
    <row r="30" spans="1:13" s="198" customFormat="1" ht="21" customHeight="1">
      <c r="A30" s="126">
        <v>25</v>
      </c>
      <c r="B30" s="200" t="s">
        <v>258</v>
      </c>
      <c r="C30" s="175">
        <f>'Swo MARCH 12'!FP20</f>
        <v>10.34</v>
      </c>
      <c r="D30" s="176">
        <f>'Swo MARCH 12'!FQ20</f>
        <v>1590</v>
      </c>
      <c r="E30" s="175">
        <f>'Swo MARCH 12'!FR20</f>
        <v>7.42</v>
      </c>
      <c r="F30" s="175">
        <f>'Swo MARCH 12'!FS20</f>
        <v>0.05</v>
      </c>
      <c r="G30" s="175">
        <f>'Swo MARCH 12'!FT20</f>
        <v>7.39</v>
      </c>
      <c r="H30" s="176">
        <f>'Swo MARCH 12'!FU20</f>
        <v>878</v>
      </c>
      <c r="I30" s="138">
        <f t="shared" si="0"/>
        <v>71.47001934235976</v>
      </c>
      <c r="J30" s="375">
        <f t="shared" si="1"/>
        <v>99.59568733153638</v>
      </c>
      <c r="K30" s="245">
        <f t="shared" si="2"/>
        <v>71.76015473887814</v>
      </c>
      <c r="L30" s="234"/>
      <c r="M30" s="125"/>
    </row>
    <row r="31" spans="1:13" s="198" customFormat="1" ht="21" customHeight="1">
      <c r="A31" s="126">
        <v>26</v>
      </c>
      <c r="B31" s="200" t="s">
        <v>259</v>
      </c>
      <c r="C31" s="175">
        <f>'Swo MARCH 12'!FW20</f>
        <v>7.87</v>
      </c>
      <c r="D31" s="176">
        <f>'Swo MARCH 12'!FX20</f>
        <v>1210</v>
      </c>
      <c r="E31" s="175">
        <f>'Swo MARCH 12'!FY20</f>
        <v>7.13</v>
      </c>
      <c r="F31" s="175">
        <f>'Swo MARCH 12'!FZ20</f>
        <v>0</v>
      </c>
      <c r="G31" s="175">
        <f>'Swo MARCH 12'!GA20</f>
        <v>5.12</v>
      </c>
      <c r="H31" s="176">
        <f>'Swo MARCH 12'!GB20</f>
        <v>787</v>
      </c>
      <c r="I31" s="138">
        <f t="shared" si="0"/>
        <v>65.0571791613723</v>
      </c>
      <c r="J31" s="375">
        <f t="shared" si="1"/>
        <v>71.80925666199158</v>
      </c>
      <c r="K31" s="245">
        <f t="shared" si="2"/>
        <v>90.5972045743329</v>
      </c>
      <c r="L31" s="234"/>
      <c r="M31" s="125"/>
    </row>
    <row r="32" spans="1:13" s="199" customFormat="1" ht="21" customHeight="1" thickBot="1">
      <c r="A32" s="127"/>
      <c r="B32" s="202" t="s">
        <v>260</v>
      </c>
      <c r="C32" s="221">
        <f aca="true" t="shared" si="3" ref="C32:H32">SUM(C6:C31)</f>
        <v>477.7499999999999</v>
      </c>
      <c r="D32" s="222">
        <f t="shared" si="3"/>
        <v>73510</v>
      </c>
      <c r="E32" s="221">
        <f t="shared" si="3"/>
        <v>365.93</v>
      </c>
      <c r="F32" s="221">
        <f t="shared" si="3"/>
        <v>15.530000000000001</v>
      </c>
      <c r="G32" s="221">
        <f t="shared" si="3"/>
        <v>347.86000000000007</v>
      </c>
      <c r="H32" s="222">
        <f t="shared" si="3"/>
        <v>54253</v>
      </c>
      <c r="I32" s="192">
        <f t="shared" si="0"/>
        <v>72.8121402407117</v>
      </c>
      <c r="J32" s="388">
        <f>IF(E32&gt;0,(G32/E32)*100,0)</f>
        <v>95.06189708414179</v>
      </c>
      <c r="K32" s="384">
        <f t="shared" si="2"/>
        <v>76.59445316588176</v>
      </c>
      <c r="L32" s="235"/>
      <c r="M32" s="131"/>
    </row>
    <row r="33" ht="22.5" customHeight="1">
      <c r="E33" s="224"/>
    </row>
    <row r="34" ht="22.5" customHeight="1">
      <c r="I34" s="284"/>
    </row>
  </sheetData>
  <mergeCells count="2">
    <mergeCell ref="A3:B3"/>
    <mergeCell ref="C3:J3"/>
  </mergeCells>
  <printOptions horizontalCentered="1"/>
  <pageMargins left="0.75" right="0.75" top="1.31" bottom="1" header="0.5" footer="0.5"/>
  <pageSetup horizontalDpi="600" verticalDpi="600" orientation="portrait" paperSize="9" scale="96" r:id="rId1"/>
  <headerFooter alignWithMargins="0">
    <oddFooter>&amp;CPage &amp;P</oddFooter>
  </headerFooter>
</worksheet>
</file>

<file path=xl/worksheets/sheet14.xml><?xml version="1.0" encoding="utf-8"?>
<worksheet xmlns="http://schemas.openxmlformats.org/spreadsheetml/2006/main" xmlns:r="http://schemas.openxmlformats.org/officeDocument/2006/relationships">
  <sheetPr>
    <tabColor indexed="33"/>
  </sheetPr>
  <dimension ref="A1:Q33"/>
  <sheetViews>
    <sheetView view="pageBreakPreview" zoomScale="120" zoomScaleNormal="75" zoomScaleSheetLayoutView="120" workbookViewId="0" topLeftCell="A1">
      <pane xSplit="2" ySplit="5" topLeftCell="C6" activePane="bottomRight" state="frozen"/>
      <selection pane="topLeft" activeCell="F36" sqref="F36"/>
      <selection pane="topRight" activeCell="F36" sqref="F36"/>
      <selection pane="bottomLeft" activeCell="F36" sqref="F36"/>
      <selection pane="bottomRight" activeCell="F36" sqref="F36"/>
    </sheetView>
  </sheetViews>
  <sheetFormatPr defaultColWidth="9.140625" defaultRowHeight="22.5" customHeight="1"/>
  <cols>
    <col min="1" max="1" width="5.28125" style="19" customWidth="1"/>
    <col min="2" max="2" width="9.7109375" style="19" customWidth="1"/>
    <col min="3" max="5" width="8.7109375" style="19" customWidth="1"/>
    <col min="6" max="6" width="7.28125" style="19" customWidth="1"/>
    <col min="7" max="7" width="8.7109375" style="19" customWidth="1"/>
    <col min="8" max="8" width="6.7109375" style="19" customWidth="1"/>
    <col min="9" max="10" width="8.7109375" style="19" customWidth="1"/>
    <col min="11" max="11" width="6.7109375" style="19" customWidth="1"/>
    <col min="12" max="12" width="2.7109375" style="19" customWidth="1"/>
    <col min="13" max="13" width="5.8515625" style="19" customWidth="1"/>
    <col min="14" max="16384" width="9.140625" style="19" customWidth="1"/>
  </cols>
  <sheetData>
    <row r="1" spans="1:13" ht="24" customHeight="1">
      <c r="A1" s="379" t="s">
        <v>433</v>
      </c>
      <c r="B1" s="380"/>
      <c r="C1" s="380"/>
      <c r="D1" s="380"/>
      <c r="E1" s="380"/>
      <c r="F1" s="380"/>
      <c r="G1" s="380"/>
      <c r="H1" s="380"/>
      <c r="I1" s="380"/>
      <c r="J1" s="380"/>
      <c r="K1" s="381"/>
      <c r="L1" s="198"/>
      <c r="M1" s="198"/>
    </row>
    <row r="2" spans="1:13" ht="24" customHeight="1">
      <c r="A2" s="382" t="s">
        <v>312</v>
      </c>
      <c r="B2" s="182"/>
      <c r="C2" s="182"/>
      <c r="D2" s="182"/>
      <c r="E2" s="182"/>
      <c r="F2" s="182"/>
      <c r="G2" s="182"/>
      <c r="H2" s="182"/>
      <c r="I2" s="182"/>
      <c r="J2" s="182"/>
      <c r="K2" s="387"/>
      <c r="L2" s="198"/>
      <c r="M2" s="198"/>
    </row>
    <row r="3" spans="1:13" ht="30.75" customHeight="1" thickBot="1">
      <c r="A3" s="566" t="s">
        <v>267</v>
      </c>
      <c r="B3" s="567"/>
      <c r="C3" s="567" t="s">
        <v>284</v>
      </c>
      <c r="D3" s="567"/>
      <c r="E3" s="567"/>
      <c r="F3" s="567"/>
      <c r="G3" s="567"/>
      <c r="H3" s="567"/>
      <c r="I3" s="567"/>
      <c r="J3" s="567"/>
      <c r="K3" s="385"/>
      <c r="L3" s="199"/>
      <c r="M3" s="199"/>
    </row>
    <row r="4" spans="1:13" ht="57.75" customHeight="1" thickBot="1">
      <c r="A4" s="215" t="s">
        <v>224</v>
      </c>
      <c r="B4" s="216" t="s">
        <v>225</v>
      </c>
      <c r="C4" s="217" t="s">
        <v>226</v>
      </c>
      <c r="D4" s="217" t="s">
        <v>241</v>
      </c>
      <c r="E4" s="218" t="s">
        <v>227</v>
      </c>
      <c r="F4" s="226" t="s">
        <v>228</v>
      </c>
      <c r="G4" s="217" t="s">
        <v>229</v>
      </c>
      <c r="H4" s="217" t="s">
        <v>233</v>
      </c>
      <c r="I4" s="216" t="s">
        <v>230</v>
      </c>
      <c r="J4" s="213" t="s">
        <v>231</v>
      </c>
      <c r="K4" s="243" t="s">
        <v>389</v>
      </c>
      <c r="L4" s="228"/>
      <c r="M4" s="209"/>
    </row>
    <row r="5" spans="1:17" s="198" customFormat="1" ht="24" customHeight="1" thickBot="1">
      <c r="A5" s="126">
        <v>1</v>
      </c>
      <c r="B5" s="194">
        <v>2</v>
      </c>
      <c r="C5" s="123">
        <v>3</v>
      </c>
      <c r="D5" s="123">
        <v>4</v>
      </c>
      <c r="E5" s="123">
        <v>5</v>
      </c>
      <c r="F5" s="123">
        <v>6</v>
      </c>
      <c r="G5" s="123">
        <v>7</v>
      </c>
      <c r="H5" s="123">
        <v>8</v>
      </c>
      <c r="I5" s="123">
        <v>9</v>
      </c>
      <c r="J5" s="282">
        <v>10</v>
      </c>
      <c r="K5" s="244">
        <v>11</v>
      </c>
      <c r="L5" s="229"/>
      <c r="M5" s="210"/>
      <c r="N5" s="204"/>
      <c r="O5" s="227"/>
      <c r="P5" s="227"/>
      <c r="Q5" s="227"/>
    </row>
    <row r="6" spans="1:13" s="198" customFormat="1" ht="21.75" customHeight="1">
      <c r="A6" s="126">
        <v>1</v>
      </c>
      <c r="B6" s="200" t="s">
        <v>234</v>
      </c>
      <c r="C6" s="175">
        <f>'Swo MARCH 12'!D21</f>
        <v>3.12</v>
      </c>
      <c r="D6" s="176">
        <f>'Swo MARCH 12'!E21</f>
        <v>480</v>
      </c>
      <c r="E6" s="175">
        <f>'Swo MARCH 12'!F21</f>
        <v>3</v>
      </c>
      <c r="F6" s="175">
        <f>'Swo MARCH 12'!G21</f>
        <v>0</v>
      </c>
      <c r="G6" s="175">
        <f>'Swo MARCH 12'!H21</f>
        <v>3</v>
      </c>
      <c r="H6" s="176">
        <f>'Swo MARCH 12'!I21</f>
        <v>462</v>
      </c>
      <c r="I6" s="138">
        <f>IF(C6&gt;0,(G6/C6)*100,0)</f>
        <v>96.15384615384615</v>
      </c>
      <c r="J6" s="246">
        <f>IF(E6&gt;0,(G6/E6)*100,0)</f>
        <v>100</v>
      </c>
      <c r="K6" s="245">
        <f>IF(E6&gt;0,(E6/C6)*100,0)</f>
        <v>96.15384615384615</v>
      </c>
      <c r="L6" s="233"/>
      <c r="M6" s="205"/>
    </row>
    <row r="7" spans="1:13" s="198" customFormat="1" ht="21.75" customHeight="1">
      <c r="A7" s="126">
        <v>2</v>
      </c>
      <c r="B7" s="200" t="s">
        <v>235</v>
      </c>
      <c r="C7" s="175">
        <f>'Swo MARCH 12'!K21</f>
        <v>1.76</v>
      </c>
      <c r="D7" s="176">
        <f>'Swo MARCH 12'!L21</f>
        <v>270</v>
      </c>
      <c r="E7" s="175">
        <f>'Swo MARCH 12'!M21</f>
        <v>2.41</v>
      </c>
      <c r="F7" s="175">
        <f>'Swo MARCH 12'!N21</f>
        <v>0.21</v>
      </c>
      <c r="G7" s="175">
        <f>'Swo MARCH 12'!O21</f>
        <v>2.4</v>
      </c>
      <c r="H7" s="176">
        <f>'Swo MARCH 12'!P21</f>
        <v>365</v>
      </c>
      <c r="I7" s="138">
        <f aca="true" t="shared" si="0" ref="I7:I32">IF(C7&gt;0,(G7/C7)*100,0)</f>
        <v>136.36363636363635</v>
      </c>
      <c r="J7" s="246">
        <f aca="true" t="shared" si="1" ref="J7:J31">IF(E7&gt;0,(G7/E7)*100,0)</f>
        <v>99.58506224066389</v>
      </c>
      <c r="K7" s="245">
        <f aca="true" t="shared" si="2" ref="K7:K32">IF(E7&gt;0,(E7/C7)*100,0)</f>
        <v>136.9318181818182</v>
      </c>
      <c r="L7" s="234"/>
      <c r="M7" s="125"/>
    </row>
    <row r="8" spans="1:13" s="198" customFormat="1" ht="21.75" customHeight="1">
      <c r="A8" s="126">
        <v>3</v>
      </c>
      <c r="B8" s="200" t="s">
        <v>236</v>
      </c>
      <c r="C8" s="175">
        <f>'Swo MARCH 12'!R21</f>
        <v>5.4</v>
      </c>
      <c r="D8" s="176">
        <f>'Swo MARCH 12'!S21</f>
        <v>830</v>
      </c>
      <c r="E8" s="175">
        <f>'Swo MARCH 12'!T21</f>
        <v>9.28</v>
      </c>
      <c r="F8" s="175">
        <f>'Swo MARCH 12'!U21</f>
        <v>7.4</v>
      </c>
      <c r="G8" s="175">
        <f>'Swo MARCH 12'!V21</f>
        <v>8.93</v>
      </c>
      <c r="H8" s="176">
        <f>'Swo MARCH 12'!W21</f>
        <v>1428</v>
      </c>
      <c r="I8" s="138">
        <f t="shared" si="0"/>
        <v>165.37037037037035</v>
      </c>
      <c r="J8" s="246">
        <f t="shared" si="1"/>
        <v>96.22844827586208</v>
      </c>
      <c r="K8" s="245">
        <f t="shared" si="2"/>
        <v>171.85185185185185</v>
      </c>
      <c r="L8" s="234"/>
      <c r="M8" s="125"/>
    </row>
    <row r="9" spans="1:13" s="198" customFormat="1" ht="21.75" customHeight="1">
      <c r="A9" s="126">
        <v>4</v>
      </c>
      <c r="B9" s="200" t="s">
        <v>238</v>
      </c>
      <c r="C9" s="175">
        <f>'Swo MARCH 12'!Y21</f>
        <v>1.95</v>
      </c>
      <c r="D9" s="176">
        <f>'Swo MARCH 12'!Z21</f>
        <v>300</v>
      </c>
      <c r="E9" s="175">
        <f>'Swo MARCH 12'!AA21</f>
        <v>3.29</v>
      </c>
      <c r="F9" s="175">
        <f>'Swo MARCH 12'!AB21</f>
        <v>2.58</v>
      </c>
      <c r="G9" s="175">
        <f>'Swo MARCH 12'!AC21</f>
        <v>3.17</v>
      </c>
      <c r="H9" s="176">
        <f>'Swo MARCH 12'!AD21</f>
        <v>421</v>
      </c>
      <c r="I9" s="138">
        <f t="shared" si="0"/>
        <v>162.56410256410257</v>
      </c>
      <c r="J9" s="246">
        <f t="shared" si="1"/>
        <v>96.35258358662614</v>
      </c>
      <c r="K9" s="245">
        <f t="shared" si="2"/>
        <v>168.71794871794873</v>
      </c>
      <c r="L9" s="234"/>
      <c r="M9" s="125"/>
    </row>
    <row r="10" spans="1:13" s="198" customFormat="1" ht="21.75" customHeight="1">
      <c r="A10" s="126">
        <v>5</v>
      </c>
      <c r="B10" s="200" t="s">
        <v>237</v>
      </c>
      <c r="C10" s="175">
        <f>'Swo MARCH 12'!AF21</f>
        <v>6.18</v>
      </c>
      <c r="D10" s="176">
        <f>'Swo MARCH 12'!AG21</f>
        <v>960</v>
      </c>
      <c r="E10" s="175">
        <f>'Swo MARCH 12'!AH21</f>
        <v>8.15</v>
      </c>
      <c r="F10" s="175">
        <f>'Swo MARCH 12'!AI21</f>
        <v>1.76</v>
      </c>
      <c r="G10" s="175">
        <f>'Swo MARCH 12'!AJ21</f>
        <v>8.15</v>
      </c>
      <c r="H10" s="176">
        <f>'Swo MARCH 12'!AK21</f>
        <v>1132</v>
      </c>
      <c r="I10" s="138">
        <f t="shared" si="0"/>
        <v>131.8770226537217</v>
      </c>
      <c r="J10" s="246">
        <f t="shared" si="1"/>
        <v>100</v>
      </c>
      <c r="K10" s="245">
        <f t="shared" si="2"/>
        <v>131.8770226537217</v>
      </c>
      <c r="L10" s="234"/>
      <c r="M10" s="125"/>
    </row>
    <row r="11" spans="1:13" s="198" customFormat="1" ht="21.75" customHeight="1">
      <c r="A11" s="126">
        <v>6</v>
      </c>
      <c r="B11" s="200" t="s">
        <v>239</v>
      </c>
      <c r="C11" s="175">
        <f>'Swo MARCH 12'!AM21</f>
        <v>3.97</v>
      </c>
      <c r="D11" s="176">
        <f>'Swo MARCH 12'!AN21</f>
        <v>610</v>
      </c>
      <c r="E11" s="175">
        <f>'Swo MARCH 12'!AO21</f>
        <v>4.5</v>
      </c>
      <c r="F11" s="175">
        <f>'Swo MARCH 12'!AP21</f>
        <v>0.61</v>
      </c>
      <c r="G11" s="175">
        <f>'Swo MARCH 12'!AQ21</f>
        <v>4.5</v>
      </c>
      <c r="H11" s="176">
        <f>'Swo MARCH 12'!AR21</f>
        <v>736</v>
      </c>
      <c r="I11" s="138">
        <f t="shared" si="0"/>
        <v>113.35012594458438</v>
      </c>
      <c r="J11" s="246">
        <f t="shared" si="1"/>
        <v>100</v>
      </c>
      <c r="K11" s="245">
        <f t="shared" si="2"/>
        <v>113.35012594458438</v>
      </c>
      <c r="L11" s="234"/>
      <c r="M11" s="125"/>
    </row>
    <row r="12" spans="1:13" s="198" customFormat="1" ht="21.75" customHeight="1">
      <c r="A12" s="126">
        <v>7</v>
      </c>
      <c r="B12" s="200" t="s">
        <v>240</v>
      </c>
      <c r="C12" s="175">
        <f>'Swo MARCH 12'!AT21</f>
        <v>7.93</v>
      </c>
      <c r="D12" s="176">
        <f>'Swo MARCH 12'!AU21</f>
        <v>1220</v>
      </c>
      <c r="E12" s="175">
        <f>'Swo MARCH 12'!AV21</f>
        <v>11.9</v>
      </c>
      <c r="F12" s="175">
        <f>'Swo MARCH 12'!AW21</f>
        <v>0.73</v>
      </c>
      <c r="G12" s="175">
        <f>'Swo MARCH 12'!AX21</f>
        <v>11.54</v>
      </c>
      <c r="H12" s="176">
        <f>'Swo MARCH 12'!AY21</f>
        <v>1628</v>
      </c>
      <c r="I12" s="138">
        <f t="shared" si="0"/>
        <v>145.5233291298865</v>
      </c>
      <c r="J12" s="246">
        <f t="shared" si="1"/>
        <v>96.97478991596637</v>
      </c>
      <c r="K12" s="245">
        <f t="shared" si="2"/>
        <v>150.06305170239597</v>
      </c>
      <c r="L12" s="234"/>
      <c r="M12" s="125"/>
    </row>
    <row r="13" spans="1:13" s="198" customFormat="1" ht="21.75" customHeight="1">
      <c r="A13" s="126">
        <v>8</v>
      </c>
      <c r="B13" s="200" t="s">
        <v>261</v>
      </c>
      <c r="C13" s="175">
        <f>'Swo MARCH 12'!BA21</f>
        <v>4.1</v>
      </c>
      <c r="D13" s="176">
        <f>'Swo MARCH 12'!BB21</f>
        <v>630</v>
      </c>
      <c r="E13" s="175">
        <f>'Swo MARCH 12'!BC21</f>
        <v>8.1</v>
      </c>
      <c r="F13" s="175">
        <f>'Swo MARCH 12'!BD21</f>
        <v>0</v>
      </c>
      <c r="G13" s="175">
        <f>'Swo MARCH 12'!BE21</f>
        <v>8.02</v>
      </c>
      <c r="H13" s="176">
        <f>'Swo MARCH 12'!BF21</f>
        <v>1436</v>
      </c>
      <c r="I13" s="138">
        <f t="shared" si="0"/>
        <v>195.60975609756096</v>
      </c>
      <c r="J13" s="246">
        <f t="shared" si="1"/>
        <v>99.01234567901234</v>
      </c>
      <c r="K13" s="245">
        <f t="shared" si="2"/>
        <v>197.5609756097561</v>
      </c>
      <c r="L13" s="234"/>
      <c r="M13" s="125"/>
    </row>
    <row r="14" spans="1:13" s="198" customFormat="1" ht="21.75" customHeight="1">
      <c r="A14" s="126">
        <v>9</v>
      </c>
      <c r="B14" s="200" t="s">
        <v>242</v>
      </c>
      <c r="C14" s="175">
        <f>'Swo MARCH 12'!BH21</f>
        <v>0.2</v>
      </c>
      <c r="D14" s="176">
        <f>'Swo MARCH 12'!BI21</f>
        <v>30</v>
      </c>
      <c r="E14" s="175">
        <f>'Swo MARCH 12'!BJ21</f>
        <v>0.07</v>
      </c>
      <c r="F14" s="175">
        <f>'Swo MARCH 12'!BK21</f>
        <v>0</v>
      </c>
      <c r="G14" s="175">
        <f>'Swo MARCH 12'!BL21</f>
        <v>0</v>
      </c>
      <c r="H14" s="176">
        <f>'Swo MARCH 12'!BM21</f>
        <v>0</v>
      </c>
      <c r="I14" s="138">
        <f t="shared" si="0"/>
        <v>0</v>
      </c>
      <c r="J14" s="246">
        <f t="shared" si="1"/>
        <v>0</v>
      </c>
      <c r="K14" s="245">
        <f t="shared" si="2"/>
        <v>35</v>
      </c>
      <c r="L14" s="234"/>
      <c r="M14" s="125"/>
    </row>
    <row r="15" spans="1:13" s="198" customFormat="1" ht="21.75" customHeight="1">
      <c r="A15" s="126">
        <v>10</v>
      </c>
      <c r="B15" s="200" t="s">
        <v>243</v>
      </c>
      <c r="C15" s="175">
        <f>'Swo MARCH 12'!BO21</f>
        <v>0.26</v>
      </c>
      <c r="D15" s="176">
        <f>'Swo MARCH 12'!BP21</f>
        <v>40</v>
      </c>
      <c r="E15" s="175">
        <f>'Swo MARCH 12'!BQ21</f>
        <v>0.07</v>
      </c>
      <c r="F15" s="175">
        <f>'Swo MARCH 12'!BR21</f>
        <v>0</v>
      </c>
      <c r="G15" s="175">
        <f>'Swo MARCH 12'!BS21</f>
        <v>0.07</v>
      </c>
      <c r="H15" s="176">
        <f>'Swo MARCH 12'!BT21</f>
        <v>9</v>
      </c>
      <c r="I15" s="138">
        <f t="shared" si="0"/>
        <v>26.923076923076927</v>
      </c>
      <c r="J15" s="246">
        <f t="shared" si="1"/>
        <v>100</v>
      </c>
      <c r="K15" s="245">
        <f t="shared" si="2"/>
        <v>26.923076923076927</v>
      </c>
      <c r="L15" s="234"/>
      <c r="M15" s="125"/>
    </row>
    <row r="16" spans="1:13" s="198" customFormat="1" ht="21.75" customHeight="1">
      <c r="A16" s="126">
        <v>11</v>
      </c>
      <c r="B16" s="200" t="s">
        <v>244</v>
      </c>
      <c r="C16" s="175">
        <f>'Swo MARCH 12'!BV21</f>
        <v>1.17</v>
      </c>
      <c r="D16" s="176">
        <f>'Swo MARCH 12'!BW21</f>
        <v>180</v>
      </c>
      <c r="E16" s="175">
        <f>'Swo MARCH 12'!BX21</f>
        <v>1.72</v>
      </c>
      <c r="F16" s="175">
        <f>'Swo MARCH 12'!BY21</f>
        <v>0.93</v>
      </c>
      <c r="G16" s="175">
        <f>'Swo MARCH 12'!BZ21</f>
        <v>1.67</v>
      </c>
      <c r="H16" s="176">
        <f>'Swo MARCH 12'!CA21</f>
        <v>255</v>
      </c>
      <c r="I16" s="138">
        <f t="shared" si="0"/>
        <v>142.73504273504273</v>
      </c>
      <c r="J16" s="246">
        <f t="shared" si="1"/>
        <v>97.09302325581395</v>
      </c>
      <c r="K16" s="245">
        <f t="shared" si="2"/>
        <v>147.00854700854703</v>
      </c>
      <c r="L16" s="234"/>
      <c r="M16" s="125"/>
    </row>
    <row r="17" spans="1:13" s="198" customFormat="1" ht="21.75" customHeight="1">
      <c r="A17" s="126">
        <v>12</v>
      </c>
      <c r="B17" s="200" t="s">
        <v>245</v>
      </c>
      <c r="C17" s="175">
        <f>'Swo MARCH 12'!CC21</f>
        <v>0.2</v>
      </c>
      <c r="D17" s="176">
        <f>'Swo MARCH 12'!CD21</f>
        <v>30</v>
      </c>
      <c r="E17" s="175">
        <f>'Swo MARCH 12'!CE21</f>
        <v>0.12</v>
      </c>
      <c r="F17" s="175">
        <f>'Swo MARCH 12'!CF21</f>
        <v>0.05</v>
      </c>
      <c r="G17" s="175">
        <f>'Swo MARCH 12'!CG21</f>
        <v>0.12</v>
      </c>
      <c r="H17" s="176">
        <f>'Swo MARCH 12'!CH21</f>
        <v>10</v>
      </c>
      <c r="I17" s="138">
        <f t="shared" si="0"/>
        <v>60</v>
      </c>
      <c r="J17" s="246">
        <f t="shared" si="1"/>
        <v>100</v>
      </c>
      <c r="K17" s="245">
        <f t="shared" si="2"/>
        <v>60</v>
      </c>
      <c r="L17" s="234"/>
      <c r="M17" s="125"/>
    </row>
    <row r="18" spans="1:13" s="198" customFormat="1" ht="21.75" customHeight="1">
      <c r="A18" s="126">
        <v>13</v>
      </c>
      <c r="B18" s="200" t="s">
        <v>246</v>
      </c>
      <c r="C18" s="175">
        <f>'Swo MARCH 12'!CJ21</f>
        <v>1.04</v>
      </c>
      <c r="D18" s="176">
        <f>'Swo MARCH 12'!CK21</f>
        <v>160</v>
      </c>
      <c r="E18" s="175">
        <f>'Swo MARCH 12'!CL21</f>
        <v>1.08</v>
      </c>
      <c r="F18" s="175">
        <f>'Swo MARCH 12'!CM21</f>
        <v>0.02</v>
      </c>
      <c r="G18" s="175">
        <f>'Swo MARCH 12'!CN21</f>
        <v>1.03</v>
      </c>
      <c r="H18" s="176">
        <f>'Swo MARCH 12'!CO21</f>
        <v>147</v>
      </c>
      <c r="I18" s="138">
        <f t="shared" si="0"/>
        <v>99.03846153846155</v>
      </c>
      <c r="J18" s="246">
        <f t="shared" si="1"/>
        <v>95.37037037037037</v>
      </c>
      <c r="K18" s="245">
        <f t="shared" si="2"/>
        <v>103.84615384615385</v>
      </c>
      <c r="L18" s="234"/>
      <c r="M18" s="125"/>
    </row>
    <row r="19" spans="1:13" s="198" customFormat="1" ht="21.75" customHeight="1">
      <c r="A19" s="126">
        <v>14</v>
      </c>
      <c r="B19" s="200" t="s">
        <v>247</v>
      </c>
      <c r="C19" s="175">
        <f>'Swo MARCH 12'!CQ21</f>
        <v>0</v>
      </c>
      <c r="D19" s="176">
        <f>'Swo MARCH 12'!CR21</f>
        <v>0</v>
      </c>
      <c r="E19" s="175">
        <f>'Swo MARCH 12'!CS21</f>
        <v>0</v>
      </c>
      <c r="F19" s="175">
        <f>'Swo MARCH 12'!CT21</f>
        <v>0</v>
      </c>
      <c r="G19" s="175">
        <f>'Swo MARCH 12'!CU21</f>
        <v>0</v>
      </c>
      <c r="H19" s="176">
        <f>'Swo MARCH 12'!CV21</f>
        <v>0</v>
      </c>
      <c r="I19" s="138">
        <f t="shared" si="0"/>
        <v>0</v>
      </c>
      <c r="J19" s="246">
        <f t="shared" si="1"/>
        <v>0</v>
      </c>
      <c r="K19" s="245">
        <f t="shared" si="2"/>
        <v>0</v>
      </c>
      <c r="L19" s="234"/>
      <c r="M19" s="125"/>
    </row>
    <row r="20" spans="1:13" s="198" customFormat="1" ht="21.75" customHeight="1">
      <c r="A20" s="126">
        <v>15</v>
      </c>
      <c r="B20" s="200" t="s">
        <v>248</v>
      </c>
      <c r="C20" s="175">
        <f>'Swo MARCH 12'!CX21</f>
        <v>0.07</v>
      </c>
      <c r="D20" s="176">
        <f>'Swo MARCH 12'!CY21</f>
        <v>10</v>
      </c>
      <c r="E20" s="175">
        <f>'Swo MARCH 12'!CZ21</f>
        <v>0.03</v>
      </c>
      <c r="F20" s="175">
        <f>'Swo MARCH 12'!DA21</f>
        <v>0</v>
      </c>
      <c r="G20" s="175">
        <f>'Swo MARCH 12'!DB21</f>
        <v>0.03</v>
      </c>
      <c r="H20" s="176">
        <f>'Swo MARCH 12'!DC21</f>
        <v>5</v>
      </c>
      <c r="I20" s="138">
        <f t="shared" si="0"/>
        <v>42.85714285714285</v>
      </c>
      <c r="J20" s="246">
        <f t="shared" si="1"/>
        <v>100</v>
      </c>
      <c r="K20" s="245">
        <f t="shared" si="2"/>
        <v>42.85714285714285</v>
      </c>
      <c r="L20" s="234"/>
      <c r="M20" s="125"/>
    </row>
    <row r="21" spans="1:13" s="198" customFormat="1" ht="21.75" customHeight="1">
      <c r="A21" s="126">
        <v>16</v>
      </c>
      <c r="B21" s="200" t="s">
        <v>249</v>
      </c>
      <c r="C21" s="175">
        <f>'Swo MARCH 12'!DE21</f>
        <v>1.24</v>
      </c>
      <c r="D21" s="176">
        <f>'Swo MARCH 12'!DF21</f>
        <v>190</v>
      </c>
      <c r="E21" s="175">
        <f>'Swo MARCH 12'!DG21</f>
        <v>3.26</v>
      </c>
      <c r="F21" s="175">
        <f>'Swo MARCH 12'!DH21</f>
        <v>0.9</v>
      </c>
      <c r="G21" s="175">
        <f>'Swo MARCH 12'!DI21</f>
        <v>3.26</v>
      </c>
      <c r="H21" s="176">
        <f>'Swo MARCH 12'!DJ21</f>
        <v>488</v>
      </c>
      <c r="I21" s="138">
        <f t="shared" si="0"/>
        <v>262.9032258064516</v>
      </c>
      <c r="J21" s="246">
        <f t="shared" si="1"/>
        <v>100</v>
      </c>
      <c r="K21" s="245">
        <f t="shared" si="2"/>
        <v>262.9032258064516</v>
      </c>
      <c r="L21" s="234"/>
      <c r="M21" s="125"/>
    </row>
    <row r="22" spans="1:13" s="198" customFormat="1" ht="21.75" customHeight="1">
      <c r="A22" s="126">
        <v>17</v>
      </c>
      <c r="B22" s="200" t="s">
        <v>250</v>
      </c>
      <c r="C22" s="175">
        <f>'Swo MARCH 12'!DL21</f>
        <v>4.16</v>
      </c>
      <c r="D22" s="176">
        <f>'Swo MARCH 12'!DM21</f>
        <v>640</v>
      </c>
      <c r="E22" s="175">
        <f>'Swo MARCH 12'!DN21</f>
        <v>0.88</v>
      </c>
      <c r="F22" s="175">
        <f>'Swo MARCH 12'!DO21</f>
        <v>0</v>
      </c>
      <c r="G22" s="175">
        <f>'Swo MARCH 12'!DP21</f>
        <v>0.86</v>
      </c>
      <c r="H22" s="176">
        <f>'Swo MARCH 12'!DQ21</f>
        <v>112</v>
      </c>
      <c r="I22" s="138">
        <f t="shared" si="0"/>
        <v>20.673076923076923</v>
      </c>
      <c r="J22" s="246">
        <f t="shared" si="1"/>
        <v>97.72727272727273</v>
      </c>
      <c r="K22" s="245">
        <f t="shared" si="2"/>
        <v>21.153846153846153</v>
      </c>
      <c r="L22" s="234"/>
      <c r="M22" s="125"/>
    </row>
    <row r="23" spans="1:13" s="198" customFormat="1" ht="21.75" customHeight="1">
      <c r="A23" s="126">
        <v>18</v>
      </c>
      <c r="B23" s="200" t="s">
        <v>251</v>
      </c>
      <c r="C23" s="175">
        <f>'Swo MARCH 12'!DS21</f>
        <v>0.13</v>
      </c>
      <c r="D23" s="176">
        <f>'Swo MARCH 12'!DT21</f>
        <v>20</v>
      </c>
      <c r="E23" s="175">
        <f>'Swo MARCH 12'!DU21</f>
        <v>0.16</v>
      </c>
      <c r="F23" s="175">
        <f>'Swo MARCH 12'!DV21</f>
        <v>0</v>
      </c>
      <c r="G23" s="175">
        <f>'Swo MARCH 12'!DW21</f>
        <v>0.1</v>
      </c>
      <c r="H23" s="176">
        <f>'Swo MARCH 12'!DX21</f>
        <v>13</v>
      </c>
      <c r="I23" s="138">
        <f t="shared" si="0"/>
        <v>76.92307692307693</v>
      </c>
      <c r="J23" s="246">
        <f t="shared" si="1"/>
        <v>62.5</v>
      </c>
      <c r="K23" s="245">
        <f t="shared" si="2"/>
        <v>123.07692307692308</v>
      </c>
      <c r="L23" s="234"/>
      <c r="M23" s="125"/>
    </row>
    <row r="24" spans="1:13" s="198" customFormat="1" ht="21.75" customHeight="1">
      <c r="A24" s="126">
        <v>19</v>
      </c>
      <c r="B24" s="200" t="s">
        <v>252</v>
      </c>
      <c r="C24" s="175">
        <f>'Swo MARCH 12'!DZ21</f>
        <v>2.54</v>
      </c>
      <c r="D24" s="176">
        <f>'Swo MARCH 12'!EA21</f>
        <v>390</v>
      </c>
      <c r="E24" s="175">
        <f>'Swo MARCH 12'!EB21</f>
        <v>2.65</v>
      </c>
      <c r="F24" s="175">
        <f>'Swo MARCH 12'!EC21</f>
        <v>0</v>
      </c>
      <c r="G24" s="175">
        <f>'Swo MARCH 12'!ED21</f>
        <v>2.65</v>
      </c>
      <c r="H24" s="176">
        <f>'Swo MARCH 12'!EE21</f>
        <v>409</v>
      </c>
      <c r="I24" s="138">
        <f t="shared" si="0"/>
        <v>104.33070866141732</v>
      </c>
      <c r="J24" s="246">
        <f t="shared" si="1"/>
        <v>100</v>
      </c>
      <c r="K24" s="245">
        <f t="shared" si="2"/>
        <v>104.33070866141732</v>
      </c>
      <c r="L24" s="234"/>
      <c r="M24" s="125"/>
    </row>
    <row r="25" spans="1:13" s="198" customFormat="1" ht="21.75" customHeight="1">
      <c r="A25" s="126">
        <v>20</v>
      </c>
      <c r="B25" s="200" t="s">
        <v>253</v>
      </c>
      <c r="C25" s="175">
        <f>'Swo MARCH 12'!EG21</f>
        <v>0</v>
      </c>
      <c r="D25" s="176">
        <f>'Swo MARCH 12'!EH21</f>
        <v>0</v>
      </c>
      <c r="E25" s="175">
        <f>'Swo MARCH 12'!EI21</f>
        <v>1</v>
      </c>
      <c r="F25" s="175">
        <f>'Swo MARCH 12'!EJ21</f>
        <v>0</v>
      </c>
      <c r="G25" s="175">
        <f>'Swo MARCH 12'!EK21</f>
        <v>0.85</v>
      </c>
      <c r="H25" s="176">
        <f>'Swo MARCH 12'!EL21</f>
        <v>121</v>
      </c>
      <c r="I25" s="138">
        <f t="shared" si="0"/>
        <v>0</v>
      </c>
      <c r="J25" s="246">
        <f t="shared" si="1"/>
        <v>85</v>
      </c>
      <c r="K25" s="245" t="e">
        <f t="shared" si="2"/>
        <v>#DIV/0!</v>
      </c>
      <c r="L25" s="234"/>
      <c r="M25" s="125"/>
    </row>
    <row r="26" spans="1:13" s="198" customFormat="1" ht="21.75" customHeight="1">
      <c r="A26" s="126">
        <v>21</v>
      </c>
      <c r="B26" s="200" t="s">
        <v>254</v>
      </c>
      <c r="C26" s="175">
        <f>'Swo MARCH 12'!EN21</f>
        <v>0.13</v>
      </c>
      <c r="D26" s="176">
        <f>'Swo MARCH 12'!EO21</f>
        <v>20</v>
      </c>
      <c r="E26" s="175">
        <f>'Swo MARCH 12'!EP21</f>
        <v>0.3</v>
      </c>
      <c r="F26" s="175">
        <f>'Swo MARCH 12'!EQ21</f>
        <v>0</v>
      </c>
      <c r="G26" s="175">
        <f>'Swo MARCH 12'!ER21</f>
        <v>0.27</v>
      </c>
      <c r="H26" s="176">
        <f>'Swo MARCH 12'!ES21</f>
        <v>41</v>
      </c>
      <c r="I26" s="138">
        <f t="shared" si="0"/>
        <v>207.6923076923077</v>
      </c>
      <c r="J26" s="246">
        <f t="shared" si="1"/>
        <v>90.00000000000001</v>
      </c>
      <c r="K26" s="245">
        <f t="shared" si="2"/>
        <v>230.76923076923075</v>
      </c>
      <c r="L26" s="234"/>
      <c r="M26" s="125"/>
    </row>
    <row r="27" spans="1:13" s="198" customFormat="1" ht="21.75" customHeight="1">
      <c r="A27" s="126">
        <v>22</v>
      </c>
      <c r="B27" s="200" t="s">
        <v>255</v>
      </c>
      <c r="C27" s="175">
        <f>'Swo MARCH 12'!EU21</f>
        <v>0.13</v>
      </c>
      <c r="D27" s="176">
        <f>'Swo MARCH 12'!EV21</f>
        <v>20</v>
      </c>
      <c r="E27" s="175">
        <f>'Swo MARCH 12'!EW21</f>
        <v>0.26</v>
      </c>
      <c r="F27" s="175">
        <f>'Swo MARCH 12'!EX21</f>
        <v>0</v>
      </c>
      <c r="G27" s="175">
        <f>'Swo MARCH 12'!EY21</f>
        <v>0.26</v>
      </c>
      <c r="H27" s="176">
        <f>'Swo MARCH 12'!EZ21</f>
        <v>33</v>
      </c>
      <c r="I27" s="138">
        <f t="shared" si="0"/>
        <v>200</v>
      </c>
      <c r="J27" s="246">
        <f t="shared" si="1"/>
        <v>100</v>
      </c>
      <c r="K27" s="245">
        <f t="shared" si="2"/>
        <v>200</v>
      </c>
      <c r="L27" s="234"/>
      <c r="M27" s="125"/>
    </row>
    <row r="28" spans="1:13" s="198" customFormat="1" ht="21.75" customHeight="1">
      <c r="A28" s="126">
        <v>23</v>
      </c>
      <c r="B28" s="200" t="s">
        <v>256</v>
      </c>
      <c r="C28" s="175">
        <f>'Swo MARCH 12'!FB21</f>
        <v>0.33</v>
      </c>
      <c r="D28" s="176">
        <f>'Swo MARCH 12'!FC21</f>
        <v>50</v>
      </c>
      <c r="E28" s="175">
        <f>'Swo MARCH 12'!FD21</f>
        <v>0.33</v>
      </c>
      <c r="F28" s="175">
        <f>'Swo MARCH 12'!FE21</f>
        <v>0.24</v>
      </c>
      <c r="G28" s="175">
        <f>'Swo MARCH 12'!FF21</f>
        <v>0.31</v>
      </c>
      <c r="H28" s="176">
        <f>'Swo MARCH 12'!FG21</f>
        <v>42</v>
      </c>
      <c r="I28" s="138">
        <f t="shared" si="0"/>
        <v>93.93939393939394</v>
      </c>
      <c r="J28" s="246">
        <f t="shared" si="1"/>
        <v>93.93939393939394</v>
      </c>
      <c r="K28" s="245">
        <f t="shared" si="2"/>
        <v>100</v>
      </c>
      <c r="L28" s="234"/>
      <c r="M28" s="125"/>
    </row>
    <row r="29" spans="1:13" s="198" customFormat="1" ht="21.75" customHeight="1">
      <c r="A29" s="126">
        <v>24</v>
      </c>
      <c r="B29" s="200" t="s">
        <v>257</v>
      </c>
      <c r="C29" s="175">
        <f>'Swo MARCH 12'!FI21</f>
        <v>0.07</v>
      </c>
      <c r="D29" s="176">
        <f>'Swo MARCH 12'!FJ21</f>
        <v>10</v>
      </c>
      <c r="E29" s="175">
        <f>'Swo MARCH 12'!FK21</f>
        <v>0.09</v>
      </c>
      <c r="F29" s="175">
        <f>'Swo MARCH 12'!FL21</f>
        <v>0</v>
      </c>
      <c r="G29" s="175">
        <f>'Swo MARCH 12'!FM21</f>
        <v>0.09</v>
      </c>
      <c r="H29" s="176">
        <f>'Swo MARCH 12'!FN21</f>
        <v>10</v>
      </c>
      <c r="I29" s="138">
        <f t="shared" si="0"/>
        <v>128.57142857142856</v>
      </c>
      <c r="J29" s="246">
        <f t="shared" si="1"/>
        <v>100</v>
      </c>
      <c r="K29" s="245">
        <f t="shared" si="2"/>
        <v>128.57142857142856</v>
      </c>
      <c r="L29" s="234"/>
      <c r="M29" s="125"/>
    </row>
    <row r="30" spans="1:13" s="198" customFormat="1" ht="21.75" customHeight="1">
      <c r="A30" s="126">
        <v>25</v>
      </c>
      <c r="B30" s="200" t="s">
        <v>258</v>
      </c>
      <c r="C30" s="175">
        <f>'Swo MARCH 12'!FP21</f>
        <v>0</v>
      </c>
      <c r="D30" s="176">
        <f>'Swo MARCH 12'!FQ21</f>
        <v>0</v>
      </c>
      <c r="E30" s="175">
        <f>'Swo MARCH 12'!FR21</f>
        <v>0</v>
      </c>
      <c r="F30" s="175">
        <f>'Swo MARCH 12'!FS21</f>
        <v>0</v>
      </c>
      <c r="G30" s="175">
        <f>'Swo MARCH 12'!FT21</f>
        <v>0</v>
      </c>
      <c r="H30" s="176">
        <f>'Swo MARCH 12'!FU21</f>
        <v>0</v>
      </c>
      <c r="I30" s="138">
        <f t="shared" si="0"/>
        <v>0</v>
      </c>
      <c r="J30" s="246">
        <f t="shared" si="1"/>
        <v>0</v>
      </c>
      <c r="K30" s="245">
        <f t="shared" si="2"/>
        <v>0</v>
      </c>
      <c r="L30" s="234"/>
      <c r="M30" s="125"/>
    </row>
    <row r="31" spans="1:13" s="198" customFormat="1" ht="21.75" customHeight="1">
      <c r="A31" s="126">
        <v>26</v>
      </c>
      <c r="B31" s="200" t="s">
        <v>259</v>
      </c>
      <c r="C31" s="175">
        <f>'Swo MARCH 12'!FW21</f>
        <v>0.72</v>
      </c>
      <c r="D31" s="176">
        <f>'Swo MARCH 12'!FX21</f>
        <v>110</v>
      </c>
      <c r="E31" s="175">
        <f>'Swo MARCH 12'!FY21</f>
        <v>1.22</v>
      </c>
      <c r="F31" s="175">
        <f>'Swo MARCH 12'!FZ21</f>
        <v>0</v>
      </c>
      <c r="G31" s="175">
        <f>'Swo MARCH 12'!GA21</f>
        <v>1.22</v>
      </c>
      <c r="H31" s="176">
        <f>'Swo MARCH 12'!GB21</f>
        <v>187</v>
      </c>
      <c r="I31" s="138">
        <f t="shared" si="0"/>
        <v>169.44444444444443</v>
      </c>
      <c r="J31" s="246">
        <f t="shared" si="1"/>
        <v>100</v>
      </c>
      <c r="K31" s="245">
        <f t="shared" si="2"/>
        <v>169.44444444444443</v>
      </c>
      <c r="L31" s="234"/>
      <c r="M31" s="125"/>
    </row>
    <row r="32" spans="1:13" s="199" customFormat="1" ht="21.75" customHeight="1" thickBot="1">
      <c r="A32" s="127"/>
      <c r="B32" s="202" t="s">
        <v>260</v>
      </c>
      <c r="C32" s="221">
        <f aca="true" t="shared" si="3" ref="C32:H32">SUM(C6:C31)</f>
        <v>46.800000000000004</v>
      </c>
      <c r="D32" s="222">
        <f t="shared" si="3"/>
        <v>7200</v>
      </c>
      <c r="E32" s="221">
        <f t="shared" si="3"/>
        <v>63.86999999999999</v>
      </c>
      <c r="F32" s="221">
        <f t="shared" si="3"/>
        <v>15.430000000000001</v>
      </c>
      <c r="G32" s="221">
        <f t="shared" si="3"/>
        <v>62.5</v>
      </c>
      <c r="H32" s="222">
        <f t="shared" si="3"/>
        <v>9490</v>
      </c>
      <c r="I32" s="192">
        <f t="shared" si="0"/>
        <v>133.54700854700855</v>
      </c>
      <c r="J32" s="247">
        <f>IF(E32&gt;0,(G32/E32)*100,0)</f>
        <v>97.85501800532333</v>
      </c>
      <c r="K32" s="384">
        <f t="shared" si="2"/>
        <v>136.47435897435892</v>
      </c>
      <c r="L32" s="235"/>
      <c r="M32" s="131"/>
    </row>
    <row r="33" ht="22.5" customHeight="1">
      <c r="E33" s="224"/>
    </row>
  </sheetData>
  <mergeCells count="2">
    <mergeCell ref="A3:B3"/>
    <mergeCell ref="C3:J3"/>
  </mergeCells>
  <printOptions horizontalCentered="1"/>
  <pageMargins left="0.75" right="0.75" top="1.31" bottom="1" header="0.5" footer="0.5"/>
  <pageSetup horizontalDpi="600" verticalDpi="600" orientation="portrait" paperSize="9" scale="92" r:id="rId1"/>
  <headerFooter alignWithMargins="0">
    <oddFooter>&amp;CPage &amp;P</oddFooter>
  </headerFooter>
  <colBreaks count="1" manualBreakCount="1">
    <brk id="11" max="65535" man="1"/>
  </colBreaks>
</worksheet>
</file>

<file path=xl/worksheets/sheet15.xml><?xml version="1.0" encoding="utf-8"?>
<worksheet xmlns="http://schemas.openxmlformats.org/spreadsheetml/2006/main" xmlns:r="http://schemas.openxmlformats.org/officeDocument/2006/relationships">
  <sheetPr>
    <tabColor indexed="9"/>
  </sheetPr>
  <dimension ref="A1:Q33"/>
  <sheetViews>
    <sheetView view="pageBreakPreview" zoomScale="120" zoomScaleNormal="75" zoomScaleSheetLayoutView="120" workbookViewId="0" topLeftCell="A1">
      <pane xSplit="2" ySplit="5" topLeftCell="C6" activePane="bottomRight" state="frozen"/>
      <selection pane="topLeft" activeCell="F36" sqref="F36"/>
      <selection pane="topRight" activeCell="F36" sqref="F36"/>
      <selection pane="bottomLeft" activeCell="F36" sqref="F36"/>
      <selection pane="bottomRight" activeCell="F36" sqref="F36"/>
    </sheetView>
  </sheetViews>
  <sheetFormatPr defaultColWidth="9.140625" defaultRowHeight="22.5" customHeight="1"/>
  <cols>
    <col min="1" max="1" width="5.28125" style="19" customWidth="1"/>
    <col min="2" max="2" width="9.7109375" style="19" customWidth="1"/>
    <col min="3" max="5" width="8.7109375" style="19" customWidth="1"/>
    <col min="6" max="6" width="7.28125" style="19" customWidth="1"/>
    <col min="7" max="7" width="8.7109375" style="19" customWidth="1"/>
    <col min="8" max="8" width="6.7109375" style="19" customWidth="1"/>
    <col min="9" max="10" width="8.7109375" style="19" customWidth="1"/>
    <col min="11" max="11" width="6.7109375" style="19" customWidth="1"/>
    <col min="12" max="12" width="2.7109375" style="19" customWidth="1"/>
    <col min="13" max="13" width="5.8515625" style="19" customWidth="1"/>
    <col min="14" max="16384" width="9.140625" style="19" customWidth="1"/>
  </cols>
  <sheetData>
    <row r="1" spans="1:13" ht="24" customHeight="1">
      <c r="A1" s="379" t="s">
        <v>433</v>
      </c>
      <c r="B1" s="380"/>
      <c r="C1" s="380"/>
      <c r="D1" s="380"/>
      <c r="E1" s="380"/>
      <c r="F1" s="380"/>
      <c r="G1" s="380"/>
      <c r="H1" s="380"/>
      <c r="I1" s="380"/>
      <c r="J1" s="380"/>
      <c r="K1" s="381"/>
      <c r="L1" s="198"/>
      <c r="M1" s="198"/>
    </row>
    <row r="2" spans="1:13" ht="24" customHeight="1">
      <c r="A2" s="382" t="s">
        <v>312</v>
      </c>
      <c r="B2" s="182"/>
      <c r="C2" s="182"/>
      <c r="D2" s="182"/>
      <c r="E2" s="182"/>
      <c r="F2" s="182"/>
      <c r="G2" s="182"/>
      <c r="H2" s="182"/>
      <c r="I2" s="182"/>
      <c r="J2" s="182"/>
      <c r="K2" s="383"/>
      <c r="L2" s="198"/>
      <c r="M2" s="198"/>
    </row>
    <row r="3" spans="1:13" ht="24" customHeight="1" thickBot="1">
      <c r="A3" s="566" t="s">
        <v>268</v>
      </c>
      <c r="B3" s="567"/>
      <c r="C3" s="567" t="s">
        <v>285</v>
      </c>
      <c r="D3" s="567"/>
      <c r="E3" s="567"/>
      <c r="F3" s="567"/>
      <c r="G3" s="567"/>
      <c r="H3" s="567"/>
      <c r="I3" s="567"/>
      <c r="J3" s="567"/>
      <c r="K3" s="385"/>
      <c r="L3" s="199"/>
      <c r="M3" s="199"/>
    </row>
    <row r="4" spans="1:13" ht="60.75" customHeight="1" thickBot="1">
      <c r="A4" s="215" t="s">
        <v>224</v>
      </c>
      <c r="B4" s="216" t="s">
        <v>225</v>
      </c>
      <c r="C4" s="217" t="s">
        <v>226</v>
      </c>
      <c r="D4" s="217" t="s">
        <v>241</v>
      </c>
      <c r="E4" s="218" t="s">
        <v>227</v>
      </c>
      <c r="F4" s="226" t="s">
        <v>228</v>
      </c>
      <c r="G4" s="217" t="s">
        <v>229</v>
      </c>
      <c r="H4" s="217" t="s">
        <v>233</v>
      </c>
      <c r="I4" s="216" t="s">
        <v>230</v>
      </c>
      <c r="J4" s="213" t="s">
        <v>231</v>
      </c>
      <c r="K4" s="243" t="s">
        <v>389</v>
      </c>
      <c r="L4" s="228"/>
      <c r="M4" s="209"/>
    </row>
    <row r="5" spans="1:17" s="198" customFormat="1" ht="21.75" customHeight="1" thickBot="1">
      <c r="A5" s="126">
        <v>1</v>
      </c>
      <c r="B5" s="194">
        <v>2</v>
      </c>
      <c r="C5" s="123">
        <v>3</v>
      </c>
      <c r="D5" s="123">
        <v>4</v>
      </c>
      <c r="E5" s="123">
        <v>5</v>
      </c>
      <c r="F5" s="123">
        <v>6</v>
      </c>
      <c r="G5" s="123">
        <v>7</v>
      </c>
      <c r="H5" s="123">
        <v>8</v>
      </c>
      <c r="I5" s="123">
        <v>9</v>
      </c>
      <c r="J5" s="212">
        <v>10</v>
      </c>
      <c r="K5" s="244">
        <v>11</v>
      </c>
      <c r="L5" s="229"/>
      <c r="M5" s="210"/>
      <c r="N5" s="204"/>
      <c r="O5" s="227"/>
      <c r="P5" s="227"/>
      <c r="Q5" s="227"/>
    </row>
    <row r="6" spans="1:13" s="198" customFormat="1" ht="21.75" customHeight="1">
      <c r="A6" s="126">
        <v>1</v>
      </c>
      <c r="B6" s="200" t="s">
        <v>234</v>
      </c>
      <c r="C6" s="175">
        <f>'Swo MARCH 12'!D22</f>
        <v>47</v>
      </c>
      <c r="D6" s="176">
        <f>'Swo MARCH 12'!E22</f>
        <v>18</v>
      </c>
      <c r="E6" s="175">
        <f>'Swo MARCH 12'!F22</f>
        <v>41</v>
      </c>
      <c r="F6" s="175">
        <f>'Swo MARCH 12'!G22</f>
        <v>6</v>
      </c>
      <c r="G6" s="175">
        <f>'Swo MARCH 12'!H22</f>
        <v>41</v>
      </c>
      <c r="H6" s="176">
        <f>'Swo MARCH 12'!I22</f>
        <v>18</v>
      </c>
      <c r="I6" s="138">
        <f>IF(C6&gt;0,(G6/C6)*100,0)</f>
        <v>87.2340425531915</v>
      </c>
      <c r="J6" s="137">
        <f>IF(E6&gt;0,(G6/E6)*100,0)</f>
        <v>100</v>
      </c>
      <c r="K6" s="245">
        <f>IF(E6&gt;0,(E6/C6)*100,0)</f>
        <v>87.2340425531915</v>
      </c>
      <c r="L6" s="233"/>
      <c r="M6" s="205"/>
    </row>
    <row r="7" spans="1:13" s="198" customFormat="1" ht="21.75" customHeight="1">
      <c r="A7" s="126">
        <v>2</v>
      </c>
      <c r="B7" s="200" t="s">
        <v>235</v>
      </c>
      <c r="C7" s="175">
        <f>'Swo MARCH 12'!K22</f>
        <v>63</v>
      </c>
      <c r="D7" s="176">
        <f>'Swo MARCH 12'!L22</f>
        <v>30</v>
      </c>
      <c r="E7" s="175">
        <f>'Swo MARCH 12'!M22</f>
        <v>63.5</v>
      </c>
      <c r="F7" s="175">
        <f>'Swo MARCH 12'!N22</f>
        <v>9.61</v>
      </c>
      <c r="G7" s="175">
        <f>'Swo MARCH 12'!O22</f>
        <v>63.43</v>
      </c>
      <c r="H7" s="176">
        <f>'Swo MARCH 12'!P22</f>
        <v>22</v>
      </c>
      <c r="I7" s="138">
        <f aca="true" t="shared" si="0" ref="I7:I32">IF(C7&gt;0,(G7/C7)*100,0)</f>
        <v>100.68253968253968</v>
      </c>
      <c r="J7" s="137">
        <f aca="true" t="shared" si="1" ref="J7:J31">IF(E7&gt;0,(G7/E7)*100,0)</f>
        <v>99.88976377952756</v>
      </c>
      <c r="K7" s="245">
        <f aca="true" t="shared" si="2" ref="K7:K32">IF(E7&gt;0,(E7/C7)*100,0)</f>
        <v>100.79365079365078</v>
      </c>
      <c r="L7" s="234"/>
      <c r="M7" s="125"/>
    </row>
    <row r="8" spans="1:13" s="198" customFormat="1" ht="21.75" customHeight="1">
      <c r="A8" s="126">
        <v>3</v>
      </c>
      <c r="B8" s="200" t="s">
        <v>236</v>
      </c>
      <c r="C8" s="175">
        <f>'Swo MARCH 12'!R22</f>
        <v>36</v>
      </c>
      <c r="D8" s="176">
        <f>'Swo MARCH 12'!S22</f>
        <v>17</v>
      </c>
      <c r="E8" s="175">
        <f>'Swo MARCH 12'!T22</f>
        <v>33.61</v>
      </c>
      <c r="F8" s="175">
        <f>'Swo MARCH 12'!U22</f>
        <v>9.04</v>
      </c>
      <c r="G8" s="175">
        <f>'Swo MARCH 12'!V22</f>
        <v>30.86</v>
      </c>
      <c r="H8" s="176">
        <f>'Swo MARCH 12'!W22</f>
        <v>16</v>
      </c>
      <c r="I8" s="138">
        <f t="shared" si="0"/>
        <v>85.72222222222223</v>
      </c>
      <c r="J8" s="137">
        <f t="shared" si="1"/>
        <v>91.81791133591193</v>
      </c>
      <c r="K8" s="245">
        <f t="shared" si="2"/>
        <v>93.3611111111111</v>
      </c>
      <c r="L8" s="234"/>
      <c r="M8" s="125"/>
    </row>
    <row r="9" spans="1:13" s="198" customFormat="1" ht="21.75" customHeight="1">
      <c r="A9" s="126">
        <v>4</v>
      </c>
      <c r="B9" s="200" t="s">
        <v>238</v>
      </c>
      <c r="C9" s="175">
        <f>'Swo MARCH 12'!Y22</f>
        <v>30</v>
      </c>
      <c r="D9" s="176">
        <f>'Swo MARCH 12'!Z22</f>
        <v>16</v>
      </c>
      <c r="E9" s="175">
        <f>'Swo MARCH 12'!AA22</f>
        <v>30.6</v>
      </c>
      <c r="F9" s="175">
        <f>'Swo MARCH 12'!AB22</f>
        <v>5.29</v>
      </c>
      <c r="G9" s="175">
        <f>'Swo MARCH 12'!AC22</f>
        <v>30.6</v>
      </c>
      <c r="H9" s="176">
        <f>'Swo MARCH 12'!AD22</f>
        <v>11</v>
      </c>
      <c r="I9" s="138">
        <f t="shared" si="0"/>
        <v>102</v>
      </c>
      <c r="J9" s="137">
        <f t="shared" si="1"/>
        <v>100</v>
      </c>
      <c r="K9" s="245">
        <f t="shared" si="2"/>
        <v>102</v>
      </c>
      <c r="L9" s="234"/>
      <c r="M9" s="125"/>
    </row>
    <row r="10" spans="1:13" s="198" customFormat="1" ht="21.75" customHeight="1">
      <c r="A10" s="126">
        <v>5</v>
      </c>
      <c r="B10" s="200" t="s">
        <v>237</v>
      </c>
      <c r="C10" s="175">
        <f>'Swo MARCH 12'!AF22</f>
        <v>68</v>
      </c>
      <c r="D10" s="176">
        <f>'Swo MARCH 12'!AG22</f>
        <v>19</v>
      </c>
      <c r="E10" s="175">
        <f>'Swo MARCH 12'!AH22</f>
        <v>83.37</v>
      </c>
      <c r="F10" s="175">
        <f>'Swo MARCH 12'!AI22</f>
        <v>2.66</v>
      </c>
      <c r="G10" s="175">
        <f>'Swo MARCH 12'!AJ22</f>
        <v>83.31</v>
      </c>
      <c r="H10" s="176">
        <f>'Swo MARCH 12'!AK22</f>
        <v>20</v>
      </c>
      <c r="I10" s="138">
        <f t="shared" si="0"/>
        <v>122.51470588235294</v>
      </c>
      <c r="J10" s="137">
        <f t="shared" si="1"/>
        <v>99.92803166606693</v>
      </c>
      <c r="K10" s="245">
        <f t="shared" si="2"/>
        <v>122.6029411764706</v>
      </c>
      <c r="L10" s="234"/>
      <c r="M10" s="125"/>
    </row>
    <row r="11" spans="1:13" s="198" customFormat="1" ht="21.75" customHeight="1">
      <c r="A11" s="126">
        <v>6</v>
      </c>
      <c r="B11" s="200" t="s">
        <v>239</v>
      </c>
      <c r="C11" s="175">
        <f>'Swo MARCH 12'!AM22</f>
        <v>17</v>
      </c>
      <c r="D11" s="176">
        <f>'Swo MARCH 12'!AN22</f>
        <v>8</v>
      </c>
      <c r="E11" s="175">
        <f>'Swo MARCH 12'!AO22</f>
        <v>16.11</v>
      </c>
      <c r="F11" s="175">
        <f>'Swo MARCH 12'!AP22</f>
        <v>6.78</v>
      </c>
      <c r="G11" s="175">
        <f>'Swo MARCH 12'!AQ22</f>
        <v>13.54</v>
      </c>
      <c r="H11" s="176">
        <f>'Swo MARCH 12'!AR22</f>
        <v>8</v>
      </c>
      <c r="I11" s="138">
        <f t="shared" si="0"/>
        <v>79.6470588235294</v>
      </c>
      <c r="J11" s="137">
        <f t="shared" si="1"/>
        <v>84.0471756672874</v>
      </c>
      <c r="K11" s="245">
        <f t="shared" si="2"/>
        <v>94.76470588235294</v>
      </c>
      <c r="L11" s="234"/>
      <c r="M11" s="125"/>
    </row>
    <row r="12" spans="1:13" s="198" customFormat="1" ht="21.75" customHeight="1">
      <c r="A12" s="126">
        <v>7</v>
      </c>
      <c r="B12" s="200" t="s">
        <v>240</v>
      </c>
      <c r="C12" s="175">
        <f>'Swo MARCH 12'!AT22</f>
        <v>50</v>
      </c>
      <c r="D12" s="176">
        <f>'Swo MARCH 12'!AU22</f>
        <v>33</v>
      </c>
      <c r="E12" s="175">
        <f>'Swo MARCH 12'!AV22</f>
        <v>51.01</v>
      </c>
      <c r="F12" s="175">
        <f>'Swo MARCH 12'!AW22</f>
        <v>1</v>
      </c>
      <c r="G12" s="175">
        <f>'Swo MARCH 12'!AX22</f>
        <v>51</v>
      </c>
      <c r="H12" s="176">
        <f>'Swo MARCH 12'!AY22</f>
        <v>33</v>
      </c>
      <c r="I12" s="138">
        <f t="shared" si="0"/>
        <v>102</v>
      </c>
      <c r="J12" s="137">
        <f t="shared" si="1"/>
        <v>99.98039600078417</v>
      </c>
      <c r="K12" s="245">
        <f t="shared" si="2"/>
        <v>102.02</v>
      </c>
      <c r="L12" s="234"/>
      <c r="M12" s="125"/>
    </row>
    <row r="13" spans="1:13" s="198" customFormat="1" ht="21.75" customHeight="1">
      <c r="A13" s="126">
        <v>8</v>
      </c>
      <c r="B13" s="200" t="s">
        <v>261</v>
      </c>
      <c r="C13" s="175">
        <f>'Swo MARCH 12'!BA22</f>
        <v>86</v>
      </c>
      <c r="D13" s="176">
        <f>'Swo MARCH 12'!BB22</f>
        <v>35</v>
      </c>
      <c r="E13" s="175">
        <f>'Swo MARCH 12'!BC22</f>
        <v>84</v>
      </c>
      <c r="F13" s="175">
        <f>'Swo MARCH 12'!BD22</f>
        <v>0</v>
      </c>
      <c r="G13" s="175">
        <f>'Swo MARCH 12'!BE22</f>
        <v>83.99</v>
      </c>
      <c r="H13" s="176">
        <f>'Swo MARCH 12'!BF22</f>
        <v>35</v>
      </c>
      <c r="I13" s="138">
        <f t="shared" si="0"/>
        <v>97.66279069767442</v>
      </c>
      <c r="J13" s="137">
        <f t="shared" si="1"/>
        <v>99.98809523809523</v>
      </c>
      <c r="K13" s="245">
        <f t="shared" si="2"/>
        <v>97.67441860465115</v>
      </c>
      <c r="L13" s="234"/>
      <c r="M13" s="125"/>
    </row>
    <row r="14" spans="1:13" s="198" customFormat="1" ht="21.75" customHeight="1">
      <c r="A14" s="126">
        <v>9</v>
      </c>
      <c r="B14" s="200" t="s">
        <v>242</v>
      </c>
      <c r="C14" s="175">
        <f>'Swo MARCH 12'!BH22</f>
        <v>15</v>
      </c>
      <c r="D14" s="176">
        <f>'Swo MARCH 12'!BI22</f>
        <v>4</v>
      </c>
      <c r="E14" s="175">
        <f>'Swo MARCH 12'!BJ22</f>
        <v>15</v>
      </c>
      <c r="F14" s="175">
        <f>'Swo MARCH 12'!BK22</f>
        <v>5.11</v>
      </c>
      <c r="G14" s="175">
        <f>'Swo MARCH 12'!BL22</f>
        <v>15</v>
      </c>
      <c r="H14" s="176">
        <f>'Swo MARCH 12'!BM22</f>
        <v>6</v>
      </c>
      <c r="I14" s="138">
        <f t="shared" si="0"/>
        <v>100</v>
      </c>
      <c r="J14" s="137">
        <f t="shared" si="1"/>
        <v>100</v>
      </c>
      <c r="K14" s="245">
        <f t="shared" si="2"/>
        <v>100</v>
      </c>
      <c r="L14" s="234"/>
      <c r="M14" s="125"/>
    </row>
    <row r="15" spans="1:13" s="198" customFormat="1" ht="21.75" customHeight="1">
      <c r="A15" s="126">
        <v>10</v>
      </c>
      <c r="B15" s="200" t="s">
        <v>243</v>
      </c>
      <c r="C15" s="175">
        <f>'Swo MARCH 12'!BO22</f>
        <v>2</v>
      </c>
      <c r="D15" s="176">
        <f>'Swo MARCH 12'!BP22</f>
        <v>1</v>
      </c>
      <c r="E15" s="175">
        <f>'Swo MARCH 12'!BQ22</f>
        <v>4.8</v>
      </c>
      <c r="F15" s="175">
        <f>'Swo MARCH 12'!BR22</f>
        <v>0.6</v>
      </c>
      <c r="G15" s="175">
        <f>'Swo MARCH 12'!BS22</f>
        <v>3.28</v>
      </c>
      <c r="H15" s="176">
        <f>'Swo MARCH 12'!BT22</f>
        <v>0</v>
      </c>
      <c r="I15" s="138">
        <f t="shared" si="0"/>
        <v>164</v>
      </c>
      <c r="J15" s="137">
        <f t="shared" si="1"/>
        <v>68.33333333333333</v>
      </c>
      <c r="K15" s="245">
        <f t="shared" si="2"/>
        <v>240</v>
      </c>
      <c r="L15" s="234"/>
      <c r="M15" s="125"/>
    </row>
    <row r="16" spans="1:13" s="198" customFormat="1" ht="21.75" customHeight="1">
      <c r="A16" s="126">
        <v>11</v>
      </c>
      <c r="B16" s="200" t="s">
        <v>244</v>
      </c>
      <c r="C16" s="175">
        <f>'Swo MARCH 12'!BV22</f>
        <v>56</v>
      </c>
      <c r="D16" s="176">
        <f>'Swo MARCH 12'!BW22</f>
        <v>27</v>
      </c>
      <c r="E16" s="175">
        <f>'Swo MARCH 12'!BX22</f>
        <v>74</v>
      </c>
      <c r="F16" s="175">
        <f>'Swo MARCH 12'!BY22</f>
        <v>18</v>
      </c>
      <c r="G16" s="175">
        <f>'Swo MARCH 12'!BZ22</f>
        <v>74</v>
      </c>
      <c r="H16" s="176">
        <f>'Swo MARCH 12'!CA22</f>
        <v>30</v>
      </c>
      <c r="I16" s="138">
        <f t="shared" si="0"/>
        <v>132.14285714285714</v>
      </c>
      <c r="J16" s="137">
        <f t="shared" si="1"/>
        <v>100</v>
      </c>
      <c r="K16" s="245">
        <f t="shared" si="2"/>
        <v>132.14285714285714</v>
      </c>
      <c r="L16" s="234"/>
      <c r="M16" s="125"/>
    </row>
    <row r="17" spans="1:13" s="198" customFormat="1" ht="21.75" customHeight="1">
      <c r="A17" s="126">
        <v>12</v>
      </c>
      <c r="B17" s="200" t="s">
        <v>245</v>
      </c>
      <c r="C17" s="175">
        <f>'Swo MARCH 12'!CC22</f>
        <v>5</v>
      </c>
      <c r="D17" s="176">
        <f>'Swo MARCH 12'!CD22</f>
        <v>3</v>
      </c>
      <c r="E17" s="175">
        <f>'Swo MARCH 12'!CE22</f>
        <v>4.36</v>
      </c>
      <c r="F17" s="175">
        <f>'Swo MARCH 12'!CF22</f>
        <v>1.08</v>
      </c>
      <c r="G17" s="175">
        <f>'Swo MARCH 12'!CG22</f>
        <v>4.2</v>
      </c>
      <c r="H17" s="176">
        <f>'Swo MARCH 12'!CH22</f>
        <v>2</v>
      </c>
      <c r="I17" s="138">
        <f t="shared" si="0"/>
        <v>84.00000000000001</v>
      </c>
      <c r="J17" s="137">
        <f t="shared" si="1"/>
        <v>96.3302752293578</v>
      </c>
      <c r="K17" s="245">
        <f t="shared" si="2"/>
        <v>87.20000000000002</v>
      </c>
      <c r="L17" s="234"/>
      <c r="M17" s="125"/>
    </row>
    <row r="18" spans="1:13" s="198" customFormat="1" ht="21.75" customHeight="1">
      <c r="A18" s="126">
        <v>13</v>
      </c>
      <c r="B18" s="200" t="s">
        <v>246</v>
      </c>
      <c r="C18" s="175">
        <f>'Swo MARCH 12'!CJ22</f>
        <v>5</v>
      </c>
      <c r="D18" s="176">
        <f>'Swo MARCH 12'!CK22</f>
        <v>9</v>
      </c>
      <c r="E18" s="175">
        <f>'Swo MARCH 12'!CL22</f>
        <v>5.02</v>
      </c>
      <c r="F18" s="175">
        <f>'Swo MARCH 12'!CM22</f>
        <v>0</v>
      </c>
      <c r="G18" s="175">
        <f>'Swo MARCH 12'!CN22</f>
        <v>4.93</v>
      </c>
      <c r="H18" s="176">
        <f>'Swo MARCH 12'!CO22</f>
        <v>8</v>
      </c>
      <c r="I18" s="138">
        <f t="shared" si="0"/>
        <v>98.6</v>
      </c>
      <c r="J18" s="137">
        <f t="shared" si="1"/>
        <v>98.20717131474103</v>
      </c>
      <c r="K18" s="245">
        <f t="shared" si="2"/>
        <v>100.4</v>
      </c>
      <c r="L18" s="234"/>
      <c r="M18" s="125"/>
    </row>
    <row r="19" spans="1:13" s="198" customFormat="1" ht="21.75" customHeight="1">
      <c r="A19" s="126">
        <v>14</v>
      </c>
      <c r="B19" s="200" t="s">
        <v>247</v>
      </c>
      <c r="C19" s="175">
        <f>'Swo MARCH 12'!CQ22</f>
        <v>19</v>
      </c>
      <c r="D19" s="176">
        <f>'Swo MARCH 12'!CR22</f>
        <v>14</v>
      </c>
      <c r="E19" s="175">
        <f>'Swo MARCH 12'!CS22</f>
        <v>15.4</v>
      </c>
      <c r="F19" s="175">
        <f>'Swo MARCH 12'!CT22</f>
        <v>7.14</v>
      </c>
      <c r="G19" s="175">
        <f>'Swo MARCH 12'!CU22</f>
        <v>15.25</v>
      </c>
      <c r="H19" s="176">
        <f>'Swo MARCH 12'!CV22</f>
        <v>8</v>
      </c>
      <c r="I19" s="138">
        <f t="shared" si="0"/>
        <v>80.26315789473685</v>
      </c>
      <c r="J19" s="137">
        <f t="shared" si="1"/>
        <v>99.02597402597402</v>
      </c>
      <c r="K19" s="245">
        <f t="shared" si="2"/>
        <v>81.05263157894737</v>
      </c>
      <c r="L19" s="234"/>
      <c r="M19" s="125"/>
    </row>
    <row r="20" spans="1:13" s="198" customFormat="1" ht="21.75" customHeight="1">
      <c r="A20" s="126">
        <v>15</v>
      </c>
      <c r="B20" s="200" t="s">
        <v>248</v>
      </c>
      <c r="C20" s="175">
        <f>'Swo MARCH 12'!CX22</f>
        <v>16</v>
      </c>
      <c r="D20" s="176">
        <f>'Swo MARCH 12'!CY22</f>
        <v>11</v>
      </c>
      <c r="E20" s="175">
        <f>'Swo MARCH 12'!CZ22</f>
        <v>23</v>
      </c>
      <c r="F20" s="175">
        <f>'Swo MARCH 12'!DA22</f>
        <v>0</v>
      </c>
      <c r="G20" s="175">
        <f>'Swo MARCH 12'!DB22</f>
        <v>23</v>
      </c>
      <c r="H20" s="176">
        <f>'Swo MARCH 12'!DC22</f>
        <v>11</v>
      </c>
      <c r="I20" s="138">
        <f t="shared" si="0"/>
        <v>143.75</v>
      </c>
      <c r="J20" s="137">
        <f t="shared" si="1"/>
        <v>100</v>
      </c>
      <c r="K20" s="245">
        <f t="shared" si="2"/>
        <v>143.75</v>
      </c>
      <c r="L20" s="234"/>
      <c r="M20" s="125"/>
    </row>
    <row r="21" spans="1:13" s="198" customFormat="1" ht="21.75" customHeight="1">
      <c r="A21" s="126">
        <v>16</v>
      </c>
      <c r="B21" s="200" t="s">
        <v>249</v>
      </c>
      <c r="C21" s="175">
        <f>'Swo MARCH 12'!DE22</f>
        <v>10</v>
      </c>
      <c r="D21" s="176">
        <f>'Swo MARCH 12'!DF22</f>
        <v>5</v>
      </c>
      <c r="E21" s="175">
        <f>'Swo MARCH 12'!DG22</f>
        <v>10</v>
      </c>
      <c r="F21" s="175">
        <f>'Swo MARCH 12'!DH22</f>
        <v>3.76</v>
      </c>
      <c r="G21" s="175">
        <f>'Swo MARCH 12'!DI22</f>
        <v>10</v>
      </c>
      <c r="H21" s="176">
        <f>'Swo MARCH 12'!DJ22</f>
        <v>6</v>
      </c>
      <c r="I21" s="138">
        <f t="shared" si="0"/>
        <v>100</v>
      </c>
      <c r="J21" s="137">
        <f t="shared" si="1"/>
        <v>100</v>
      </c>
      <c r="K21" s="245">
        <f t="shared" si="2"/>
        <v>100</v>
      </c>
      <c r="L21" s="234"/>
      <c r="M21" s="125"/>
    </row>
    <row r="22" spans="1:13" s="198" customFormat="1" ht="21.75" customHeight="1">
      <c r="A22" s="126">
        <v>17</v>
      </c>
      <c r="B22" s="200" t="s">
        <v>250</v>
      </c>
      <c r="C22" s="175">
        <f>'Swo MARCH 12'!DL22</f>
        <v>6</v>
      </c>
      <c r="D22" s="176">
        <f>'Swo MARCH 12'!DM22</f>
        <v>2</v>
      </c>
      <c r="E22" s="175">
        <f>'Swo MARCH 12'!DN22</f>
        <v>6.9</v>
      </c>
      <c r="F22" s="175">
        <f>'Swo MARCH 12'!DO22</f>
        <v>0.9</v>
      </c>
      <c r="G22" s="175">
        <f>'Swo MARCH 12'!DP22</f>
        <v>6.9</v>
      </c>
      <c r="H22" s="176">
        <f>'Swo MARCH 12'!DQ22</f>
        <v>3</v>
      </c>
      <c r="I22" s="138">
        <f t="shared" si="0"/>
        <v>115.00000000000001</v>
      </c>
      <c r="J22" s="137">
        <f t="shared" si="1"/>
        <v>100</v>
      </c>
      <c r="K22" s="245">
        <f t="shared" si="2"/>
        <v>115.00000000000001</v>
      </c>
      <c r="L22" s="234"/>
      <c r="M22" s="125"/>
    </row>
    <row r="23" spans="1:13" s="198" customFormat="1" ht="21.75" customHeight="1">
      <c r="A23" s="126">
        <v>18</v>
      </c>
      <c r="B23" s="200" t="s">
        <v>251</v>
      </c>
      <c r="C23" s="175">
        <f>'Swo MARCH 12'!DS22</f>
        <v>0</v>
      </c>
      <c r="D23" s="176">
        <f>'Swo MARCH 12'!DT22</f>
        <v>0</v>
      </c>
      <c r="E23" s="175">
        <f>'Swo MARCH 12'!DU22</f>
        <v>0</v>
      </c>
      <c r="F23" s="175">
        <f>'Swo MARCH 12'!DV22</f>
        <v>0</v>
      </c>
      <c r="G23" s="175">
        <f>'Swo MARCH 12'!DW22</f>
        <v>0</v>
      </c>
      <c r="H23" s="176">
        <f>'Swo MARCH 12'!DX22</f>
        <v>0</v>
      </c>
      <c r="I23" s="138">
        <f t="shared" si="0"/>
        <v>0</v>
      </c>
      <c r="J23" s="137">
        <f t="shared" si="1"/>
        <v>0</v>
      </c>
      <c r="K23" s="245">
        <f t="shared" si="2"/>
        <v>0</v>
      </c>
      <c r="L23" s="234"/>
      <c r="M23" s="125"/>
    </row>
    <row r="24" spans="1:13" s="198" customFormat="1" ht="21.75" customHeight="1">
      <c r="A24" s="126">
        <v>19</v>
      </c>
      <c r="B24" s="200" t="s">
        <v>252</v>
      </c>
      <c r="C24" s="175">
        <f>'Swo MARCH 12'!DZ22</f>
        <v>40</v>
      </c>
      <c r="D24" s="176">
        <f>'Swo MARCH 12'!EA22</f>
        <v>15</v>
      </c>
      <c r="E24" s="175">
        <f>'Swo MARCH 12'!EB22</f>
        <v>40</v>
      </c>
      <c r="F24" s="175">
        <f>'Swo MARCH 12'!EC22</f>
        <v>12.44</v>
      </c>
      <c r="G24" s="175">
        <f>'Swo MARCH 12'!ED22</f>
        <v>39.96</v>
      </c>
      <c r="H24" s="176">
        <f>'Swo MARCH 12'!EE22</f>
        <v>15</v>
      </c>
      <c r="I24" s="138">
        <f t="shared" si="0"/>
        <v>99.9</v>
      </c>
      <c r="J24" s="137">
        <f t="shared" si="1"/>
        <v>99.9</v>
      </c>
      <c r="K24" s="245">
        <f t="shared" si="2"/>
        <v>100</v>
      </c>
      <c r="L24" s="234"/>
      <c r="M24" s="125"/>
    </row>
    <row r="25" spans="1:13" s="198" customFormat="1" ht="21.75" customHeight="1">
      <c r="A25" s="126">
        <v>20</v>
      </c>
      <c r="B25" s="200" t="s">
        <v>253</v>
      </c>
      <c r="C25" s="175">
        <f>'Swo MARCH 12'!EG22</f>
        <v>2</v>
      </c>
      <c r="D25" s="176">
        <f>'Swo MARCH 12'!EH22</f>
        <v>2</v>
      </c>
      <c r="E25" s="175">
        <f>'Swo MARCH 12'!EI22</f>
        <v>2</v>
      </c>
      <c r="F25" s="175">
        <f>'Swo MARCH 12'!EJ22</f>
        <v>0</v>
      </c>
      <c r="G25" s="175">
        <f>'Swo MARCH 12'!EK22</f>
        <v>1.97</v>
      </c>
      <c r="H25" s="176">
        <f>'Swo MARCH 12'!EL22</f>
        <v>2</v>
      </c>
      <c r="I25" s="138">
        <f t="shared" si="0"/>
        <v>98.5</v>
      </c>
      <c r="J25" s="137">
        <f t="shared" si="1"/>
        <v>98.5</v>
      </c>
      <c r="K25" s="245">
        <f t="shared" si="2"/>
        <v>100</v>
      </c>
      <c r="L25" s="234"/>
      <c r="M25" s="125"/>
    </row>
    <row r="26" spans="1:13" s="198" customFormat="1" ht="21.75" customHeight="1">
      <c r="A26" s="126">
        <v>21</v>
      </c>
      <c r="B26" s="200" t="s">
        <v>254</v>
      </c>
      <c r="C26" s="175">
        <f>'Swo MARCH 12'!EN22</f>
        <v>0</v>
      </c>
      <c r="D26" s="176">
        <f>'Swo MARCH 12'!EO22</f>
        <v>0</v>
      </c>
      <c r="E26" s="175">
        <f>'Swo MARCH 12'!EP22</f>
        <v>0</v>
      </c>
      <c r="F26" s="175">
        <f>'Swo MARCH 12'!EQ22</f>
        <v>0</v>
      </c>
      <c r="G26" s="175">
        <f>'Swo MARCH 12'!ER22</f>
        <v>0</v>
      </c>
      <c r="H26" s="176">
        <f>'Swo MARCH 12'!ES22</f>
        <v>0</v>
      </c>
      <c r="I26" s="138">
        <f t="shared" si="0"/>
        <v>0</v>
      </c>
      <c r="J26" s="137">
        <f t="shared" si="1"/>
        <v>0</v>
      </c>
      <c r="K26" s="245">
        <f t="shared" si="2"/>
        <v>0</v>
      </c>
      <c r="L26" s="234"/>
      <c r="M26" s="125"/>
    </row>
    <row r="27" spans="1:13" s="198" customFormat="1" ht="21.75" customHeight="1">
      <c r="A27" s="126">
        <v>22</v>
      </c>
      <c r="B27" s="200" t="s">
        <v>255</v>
      </c>
      <c r="C27" s="175">
        <f>'Swo MARCH 12'!EU22</f>
        <v>0</v>
      </c>
      <c r="D27" s="176">
        <f>'Swo MARCH 12'!EV22</f>
        <v>0</v>
      </c>
      <c r="E27" s="175">
        <f>'Swo MARCH 12'!EW22</f>
        <v>0</v>
      </c>
      <c r="F27" s="175">
        <f>'Swo MARCH 12'!EX22</f>
        <v>0</v>
      </c>
      <c r="G27" s="175">
        <f>'Swo MARCH 12'!EY22</f>
        <v>0</v>
      </c>
      <c r="H27" s="176">
        <f>'Swo MARCH 12'!EZ22</f>
        <v>0</v>
      </c>
      <c r="I27" s="138">
        <f t="shared" si="0"/>
        <v>0</v>
      </c>
      <c r="J27" s="137">
        <f t="shared" si="1"/>
        <v>0</v>
      </c>
      <c r="K27" s="245">
        <f t="shared" si="2"/>
        <v>0</v>
      </c>
      <c r="L27" s="234"/>
      <c r="M27" s="125"/>
    </row>
    <row r="28" spans="1:13" s="198" customFormat="1" ht="21.75" customHeight="1">
      <c r="A28" s="126">
        <v>23</v>
      </c>
      <c r="B28" s="200" t="s">
        <v>256</v>
      </c>
      <c r="C28" s="175">
        <f>'Swo MARCH 12'!FB22</f>
        <v>0</v>
      </c>
      <c r="D28" s="176">
        <f>'Swo MARCH 12'!FC22</f>
        <v>0</v>
      </c>
      <c r="E28" s="175">
        <f>'Swo MARCH 12'!FD22</f>
        <v>0</v>
      </c>
      <c r="F28" s="175">
        <f>'Swo MARCH 12'!FE22</f>
        <v>0</v>
      </c>
      <c r="G28" s="175">
        <f>'Swo MARCH 12'!FF22</f>
        <v>0</v>
      </c>
      <c r="H28" s="176">
        <f>'Swo MARCH 12'!FG22</f>
        <v>0</v>
      </c>
      <c r="I28" s="138">
        <f t="shared" si="0"/>
        <v>0</v>
      </c>
      <c r="J28" s="137">
        <f t="shared" si="1"/>
        <v>0</v>
      </c>
      <c r="K28" s="245">
        <f t="shared" si="2"/>
        <v>0</v>
      </c>
      <c r="L28" s="234"/>
      <c r="M28" s="125"/>
    </row>
    <row r="29" spans="1:13" s="198" customFormat="1" ht="21.75" customHeight="1">
      <c r="A29" s="126">
        <v>24</v>
      </c>
      <c r="B29" s="200" t="s">
        <v>257</v>
      </c>
      <c r="C29" s="175">
        <f>'Swo MARCH 12'!FI22</f>
        <v>0</v>
      </c>
      <c r="D29" s="176">
        <f>'Swo MARCH 12'!FJ22</f>
        <v>0</v>
      </c>
      <c r="E29" s="175">
        <f>'Swo MARCH 12'!FK22</f>
        <v>0</v>
      </c>
      <c r="F29" s="175">
        <f>'Swo MARCH 12'!FL22</f>
        <v>0</v>
      </c>
      <c r="G29" s="175">
        <f>'Swo MARCH 12'!FM22</f>
        <v>0</v>
      </c>
      <c r="H29" s="176">
        <f>'Swo MARCH 12'!FN22</f>
        <v>0</v>
      </c>
      <c r="I29" s="138">
        <f t="shared" si="0"/>
        <v>0</v>
      </c>
      <c r="J29" s="137">
        <f t="shared" si="1"/>
        <v>0</v>
      </c>
      <c r="K29" s="245">
        <f t="shared" si="2"/>
        <v>0</v>
      </c>
      <c r="L29" s="234"/>
      <c r="M29" s="125"/>
    </row>
    <row r="30" spans="1:13" s="198" customFormat="1" ht="21.75" customHeight="1">
      <c r="A30" s="126">
        <v>25</v>
      </c>
      <c r="B30" s="200" t="s">
        <v>258</v>
      </c>
      <c r="C30" s="175">
        <f>'Swo MARCH 12'!FP22</f>
        <v>42</v>
      </c>
      <c r="D30" s="176">
        <f>'Swo MARCH 12'!FQ22</f>
        <v>18</v>
      </c>
      <c r="E30" s="175">
        <f>'Swo MARCH 12'!FR22</f>
        <v>43</v>
      </c>
      <c r="F30" s="175">
        <f>'Swo MARCH 12'!FS22</f>
        <v>5.56</v>
      </c>
      <c r="G30" s="175">
        <f>'Swo MARCH 12'!FT22</f>
        <v>43</v>
      </c>
      <c r="H30" s="176">
        <f>'Swo MARCH 12'!FU22</f>
        <v>15</v>
      </c>
      <c r="I30" s="138">
        <f t="shared" si="0"/>
        <v>102.38095238095238</v>
      </c>
      <c r="J30" s="137">
        <f t="shared" si="1"/>
        <v>100</v>
      </c>
      <c r="K30" s="245">
        <f t="shared" si="2"/>
        <v>102.38095238095238</v>
      </c>
      <c r="L30" s="234"/>
      <c r="M30" s="125"/>
    </row>
    <row r="31" spans="1:13" s="198" customFormat="1" ht="21.75" customHeight="1">
      <c r="A31" s="126">
        <v>26</v>
      </c>
      <c r="B31" s="200" t="s">
        <v>259</v>
      </c>
      <c r="C31" s="175">
        <f>'Swo MARCH 12'!FW22</f>
        <v>9</v>
      </c>
      <c r="D31" s="176">
        <f>'Swo MARCH 12'!FX22</f>
        <v>4</v>
      </c>
      <c r="E31" s="175">
        <f>'Swo MARCH 12'!FY22</f>
        <v>10.23</v>
      </c>
      <c r="F31" s="175">
        <f>'Swo MARCH 12'!FZ22</f>
        <v>5.06</v>
      </c>
      <c r="G31" s="175">
        <f>'Swo MARCH 12'!GA22</f>
        <v>10.22</v>
      </c>
      <c r="H31" s="176">
        <f>'Swo MARCH 12'!GB22</f>
        <v>5</v>
      </c>
      <c r="I31" s="138">
        <f t="shared" si="0"/>
        <v>113.55555555555557</v>
      </c>
      <c r="J31" s="137">
        <f t="shared" si="1"/>
        <v>99.90224828934507</v>
      </c>
      <c r="K31" s="245">
        <f t="shared" si="2"/>
        <v>113.66666666666667</v>
      </c>
      <c r="L31" s="234"/>
      <c r="M31" s="125"/>
    </row>
    <row r="32" spans="1:13" s="199" customFormat="1" ht="21.75" customHeight="1" thickBot="1">
      <c r="A32" s="127"/>
      <c r="B32" s="202" t="s">
        <v>260</v>
      </c>
      <c r="C32" s="221">
        <f aca="true" t="shared" si="3" ref="C32:H32">SUM(C6:C31)</f>
        <v>624</v>
      </c>
      <c r="D32" s="222">
        <f t="shared" si="3"/>
        <v>291</v>
      </c>
      <c r="E32" s="221">
        <f t="shared" si="3"/>
        <v>656.91</v>
      </c>
      <c r="F32" s="221">
        <f t="shared" si="3"/>
        <v>100.03000000000002</v>
      </c>
      <c r="G32" s="221">
        <f t="shared" si="3"/>
        <v>649.44</v>
      </c>
      <c r="H32" s="222">
        <f t="shared" si="3"/>
        <v>274</v>
      </c>
      <c r="I32" s="192">
        <f t="shared" si="0"/>
        <v>104.0769230769231</v>
      </c>
      <c r="J32" s="139">
        <f>IF(E32&gt;0,(G32/E32)*100,0)</f>
        <v>98.86285792574327</v>
      </c>
      <c r="K32" s="384">
        <f t="shared" si="2"/>
        <v>105.27403846153847</v>
      </c>
      <c r="L32" s="235"/>
      <c r="M32" s="131"/>
    </row>
    <row r="33" spans="5:10" ht="22.5" customHeight="1">
      <c r="E33" s="224"/>
      <c r="J33" s="284"/>
    </row>
  </sheetData>
  <mergeCells count="2">
    <mergeCell ref="A3:B3"/>
    <mergeCell ref="C3:J3"/>
  </mergeCells>
  <printOptions horizontalCentered="1"/>
  <pageMargins left="0.75" right="0.75" top="1.31" bottom="1" header="0.5" footer="0.5"/>
  <pageSetup horizontalDpi="600" verticalDpi="600" orientation="portrait" paperSize="9" scale="93" r:id="rId1"/>
  <headerFooter alignWithMargins="0">
    <oddFooter>&amp;CPage &amp;P</oddFooter>
  </headerFooter>
</worksheet>
</file>

<file path=xl/worksheets/sheet16.xml><?xml version="1.0" encoding="utf-8"?>
<worksheet xmlns="http://schemas.openxmlformats.org/spreadsheetml/2006/main" xmlns:r="http://schemas.openxmlformats.org/officeDocument/2006/relationships">
  <sheetPr>
    <tabColor indexed="9"/>
  </sheetPr>
  <dimension ref="A1:Q32"/>
  <sheetViews>
    <sheetView view="pageBreakPreview" zoomScale="120" zoomScaleNormal="75" zoomScaleSheetLayoutView="120" workbookViewId="0" topLeftCell="A1">
      <pane xSplit="2" ySplit="5" topLeftCell="C6" activePane="bottomRight" state="frozen"/>
      <selection pane="topLeft" activeCell="F36" sqref="F36"/>
      <selection pane="topRight" activeCell="F36" sqref="F36"/>
      <selection pane="bottomLeft" activeCell="F36" sqref="F36"/>
      <selection pane="bottomRight" activeCell="F36" sqref="F36"/>
    </sheetView>
  </sheetViews>
  <sheetFormatPr defaultColWidth="9.140625" defaultRowHeight="22.5" customHeight="1"/>
  <cols>
    <col min="1" max="1" width="5.28125" style="19" customWidth="1"/>
    <col min="2" max="2" width="9.7109375" style="19" customWidth="1"/>
    <col min="3" max="5" width="8.7109375" style="19" customWidth="1"/>
    <col min="6" max="6" width="7.28125" style="19" customWidth="1"/>
    <col min="7" max="7" width="8.7109375" style="19" customWidth="1"/>
    <col min="8" max="8" width="6.7109375" style="19" customWidth="1"/>
    <col min="9" max="10" width="8.7109375" style="19" customWidth="1"/>
    <col min="11" max="11" width="6.7109375" style="19" customWidth="1"/>
    <col min="12" max="12" width="2.7109375" style="19" customWidth="1"/>
    <col min="13" max="13" width="5.8515625" style="19" customWidth="1"/>
    <col min="14" max="16384" width="9.140625" style="19" customWidth="1"/>
  </cols>
  <sheetData>
    <row r="1" spans="1:13" ht="24" customHeight="1">
      <c r="A1" s="379" t="s">
        <v>433</v>
      </c>
      <c r="B1" s="380"/>
      <c r="C1" s="380"/>
      <c r="D1" s="380"/>
      <c r="E1" s="380"/>
      <c r="F1" s="380"/>
      <c r="G1" s="380"/>
      <c r="H1" s="380"/>
      <c r="I1" s="380"/>
      <c r="J1" s="380"/>
      <c r="K1" s="381"/>
      <c r="L1" s="198"/>
      <c r="M1" s="198"/>
    </row>
    <row r="2" spans="1:13" ht="24" customHeight="1">
      <c r="A2" s="382" t="s">
        <v>312</v>
      </c>
      <c r="B2" s="182"/>
      <c r="C2" s="182"/>
      <c r="D2" s="182"/>
      <c r="E2" s="182"/>
      <c r="F2" s="182"/>
      <c r="G2" s="182"/>
      <c r="H2" s="182"/>
      <c r="I2" s="182"/>
      <c r="J2" s="182"/>
      <c r="K2" s="383"/>
      <c r="L2" s="198"/>
      <c r="M2" s="198"/>
    </row>
    <row r="3" spans="1:13" ht="24" customHeight="1" thickBot="1">
      <c r="A3" s="566" t="s">
        <v>416</v>
      </c>
      <c r="B3" s="567"/>
      <c r="C3" s="567" t="s">
        <v>417</v>
      </c>
      <c r="D3" s="567"/>
      <c r="E3" s="567"/>
      <c r="F3" s="567"/>
      <c r="G3" s="567"/>
      <c r="H3" s="567"/>
      <c r="I3" s="567"/>
      <c r="J3" s="567"/>
      <c r="K3" s="385"/>
      <c r="L3" s="199"/>
      <c r="M3" s="199"/>
    </row>
    <row r="4" spans="1:13" ht="63.75" customHeight="1" thickBot="1">
      <c r="A4" s="215" t="s">
        <v>224</v>
      </c>
      <c r="B4" s="216" t="s">
        <v>225</v>
      </c>
      <c r="C4" s="217" t="s">
        <v>226</v>
      </c>
      <c r="D4" s="217" t="s">
        <v>241</v>
      </c>
      <c r="E4" s="218" t="s">
        <v>227</v>
      </c>
      <c r="F4" s="226" t="s">
        <v>228</v>
      </c>
      <c r="G4" s="217" t="s">
        <v>229</v>
      </c>
      <c r="H4" s="217" t="s">
        <v>233</v>
      </c>
      <c r="I4" s="216" t="s">
        <v>230</v>
      </c>
      <c r="J4" s="213" t="s">
        <v>231</v>
      </c>
      <c r="K4" s="243" t="s">
        <v>389</v>
      </c>
      <c r="L4" s="228"/>
      <c r="M4" s="209"/>
    </row>
    <row r="5" spans="1:17" s="198" customFormat="1" ht="21.75" customHeight="1" thickBot="1">
      <c r="A5" s="126">
        <v>1</v>
      </c>
      <c r="B5" s="194">
        <v>2</v>
      </c>
      <c r="C5" s="123">
        <v>3</v>
      </c>
      <c r="D5" s="123">
        <v>4</v>
      </c>
      <c r="E5" s="123">
        <v>5</v>
      </c>
      <c r="F5" s="123">
        <v>6</v>
      </c>
      <c r="G5" s="123">
        <v>7</v>
      </c>
      <c r="H5" s="123">
        <v>8</v>
      </c>
      <c r="I5" s="123">
        <v>9</v>
      </c>
      <c r="J5" s="212">
        <v>10</v>
      </c>
      <c r="K5" s="244">
        <v>11</v>
      </c>
      <c r="L5" s="229"/>
      <c r="M5" s="210"/>
      <c r="N5" s="204"/>
      <c r="O5" s="227"/>
      <c r="P5" s="227"/>
      <c r="Q5" s="227"/>
    </row>
    <row r="6" spans="1:13" s="198" customFormat="1" ht="21.75" customHeight="1">
      <c r="A6" s="126">
        <v>1</v>
      </c>
      <c r="B6" s="200" t="s">
        <v>234</v>
      </c>
      <c r="C6" s="175">
        <f>'Swo MARCH 12'!D25</f>
        <v>0</v>
      </c>
      <c r="D6" s="175">
        <f>'Swo MARCH 12'!E25</f>
        <v>0</v>
      </c>
      <c r="E6" s="175">
        <f>'Swo MARCH 12'!F25</f>
        <v>0</v>
      </c>
      <c r="F6" s="175">
        <f>'Swo MARCH 12'!G25</f>
        <v>0</v>
      </c>
      <c r="G6" s="175">
        <f>'Swo MARCH 12'!H25</f>
        <v>0</v>
      </c>
      <c r="H6" s="176">
        <f>'Swo MARCH 12'!I25</f>
        <v>0</v>
      </c>
      <c r="I6" s="138">
        <f aca="true" t="shared" si="0" ref="I6:I32">IF(C6&gt;0,(G6/C6)*100,0)</f>
        <v>0</v>
      </c>
      <c r="J6" s="137">
        <f aca="true" t="shared" si="1" ref="J6:J32">IF(E6&gt;0,(G6/E6)*100,0)</f>
        <v>0</v>
      </c>
      <c r="K6" s="245">
        <f aca="true" t="shared" si="2" ref="K6:K32">IF(E6&gt;0,(E6/C6)*100,0)</f>
        <v>0</v>
      </c>
      <c r="L6" s="240"/>
      <c r="M6" s="206"/>
    </row>
    <row r="7" spans="1:13" s="198" customFormat="1" ht="21.75" customHeight="1">
      <c r="A7" s="126">
        <v>2</v>
      </c>
      <c r="B7" s="200" t="s">
        <v>235</v>
      </c>
      <c r="C7" s="175">
        <f>'Swo MARCH 12'!K25</f>
        <v>0</v>
      </c>
      <c r="D7" s="175">
        <f>'Swo MARCH 12'!L25</f>
        <v>0</v>
      </c>
      <c r="E7" s="175">
        <f>'Swo MARCH 12'!M25</f>
        <v>0</v>
      </c>
      <c r="F7" s="175">
        <f>'Swo MARCH 12'!N25</f>
        <v>0</v>
      </c>
      <c r="G7" s="175">
        <f>'Swo MARCH 12'!O25</f>
        <v>0</v>
      </c>
      <c r="H7" s="176">
        <f>'Swo MARCH 12'!P25</f>
        <v>0</v>
      </c>
      <c r="I7" s="138">
        <f t="shared" si="0"/>
        <v>0</v>
      </c>
      <c r="J7" s="137">
        <f t="shared" si="1"/>
        <v>0</v>
      </c>
      <c r="K7" s="245">
        <f t="shared" si="2"/>
        <v>0</v>
      </c>
      <c r="L7" s="240"/>
      <c r="M7" s="203"/>
    </row>
    <row r="8" spans="1:13" s="198" customFormat="1" ht="21.75" customHeight="1">
      <c r="A8" s="126">
        <v>3</v>
      </c>
      <c r="B8" s="200" t="s">
        <v>236</v>
      </c>
      <c r="C8" s="175">
        <f>'Swo MARCH 12'!R25</f>
        <v>0</v>
      </c>
      <c r="D8" s="175">
        <f>'Swo MARCH 12'!S25</f>
        <v>0</v>
      </c>
      <c r="E8" s="175">
        <f>'Swo MARCH 12'!T25</f>
        <v>0</v>
      </c>
      <c r="F8" s="175">
        <f>'Swo MARCH 12'!U25</f>
        <v>0</v>
      </c>
      <c r="G8" s="175">
        <f>'Swo MARCH 12'!V25</f>
        <v>0</v>
      </c>
      <c r="H8" s="176">
        <f>'Swo MARCH 12'!W25</f>
        <v>0</v>
      </c>
      <c r="I8" s="138">
        <f t="shared" si="0"/>
        <v>0</v>
      </c>
      <c r="J8" s="137">
        <f t="shared" si="1"/>
        <v>0</v>
      </c>
      <c r="K8" s="245">
        <f t="shared" si="2"/>
        <v>0</v>
      </c>
      <c r="L8" s="240"/>
      <c r="M8" s="203"/>
    </row>
    <row r="9" spans="1:13" s="198" customFormat="1" ht="21.75" customHeight="1">
      <c r="A9" s="126">
        <v>4</v>
      </c>
      <c r="B9" s="200" t="s">
        <v>238</v>
      </c>
      <c r="C9" s="175">
        <f>'Swo MARCH 12'!Y25</f>
        <v>0</v>
      </c>
      <c r="D9" s="175">
        <f>'Swo MARCH 12'!Z25</f>
        <v>0</v>
      </c>
      <c r="E9" s="175">
        <f>'Swo MARCH 12'!AA25</f>
        <v>0</v>
      </c>
      <c r="F9" s="175">
        <f>'Swo MARCH 12'!AB25</f>
        <v>0</v>
      </c>
      <c r="G9" s="175">
        <f>'Swo MARCH 12'!AC25</f>
        <v>0</v>
      </c>
      <c r="H9" s="176">
        <f>'Swo MARCH 12'!AD25</f>
        <v>0</v>
      </c>
      <c r="I9" s="138">
        <f t="shared" si="0"/>
        <v>0</v>
      </c>
      <c r="J9" s="137">
        <f t="shared" si="1"/>
        <v>0</v>
      </c>
      <c r="K9" s="245">
        <f t="shared" si="2"/>
        <v>0</v>
      </c>
      <c r="L9" s="240"/>
      <c r="M9" s="203"/>
    </row>
    <row r="10" spans="1:13" s="198" customFormat="1" ht="21.75" customHeight="1">
      <c r="A10" s="126">
        <v>5</v>
      </c>
      <c r="B10" s="200" t="s">
        <v>237</v>
      </c>
      <c r="C10" s="175">
        <f>'Swo MARCH 12'!AF25</f>
        <v>0</v>
      </c>
      <c r="D10" s="175">
        <f>'Swo MARCH 12'!AG25</f>
        <v>0</v>
      </c>
      <c r="E10" s="175">
        <f>'Swo MARCH 12'!AH25</f>
        <v>0.59</v>
      </c>
      <c r="F10" s="175">
        <f>'Swo MARCH 12'!AI25</f>
        <v>0.22</v>
      </c>
      <c r="G10" s="175">
        <f>'Swo MARCH 12'!AJ25</f>
        <v>0.58</v>
      </c>
      <c r="H10" s="176">
        <f>'Swo MARCH 12'!AK25</f>
        <v>8</v>
      </c>
      <c r="I10" s="138">
        <f t="shared" si="0"/>
        <v>0</v>
      </c>
      <c r="J10" s="137">
        <f t="shared" si="1"/>
        <v>98.3050847457627</v>
      </c>
      <c r="K10" s="245" t="e">
        <f t="shared" si="2"/>
        <v>#DIV/0!</v>
      </c>
      <c r="L10" s="240"/>
      <c r="M10" s="203"/>
    </row>
    <row r="11" spans="1:13" s="198" customFormat="1" ht="21.75" customHeight="1">
      <c r="A11" s="126">
        <v>6</v>
      </c>
      <c r="B11" s="200" t="s">
        <v>239</v>
      </c>
      <c r="C11" s="175">
        <f>'Swo MARCH 12'!AM25</f>
        <v>0</v>
      </c>
      <c r="D11" s="175">
        <f>'Swo MARCH 12'!AN25</f>
        <v>0</v>
      </c>
      <c r="E11" s="175">
        <f>'Swo MARCH 12'!AO25</f>
        <v>0</v>
      </c>
      <c r="F11" s="175">
        <f>'Swo MARCH 12'!AP25</f>
        <v>0</v>
      </c>
      <c r="G11" s="175">
        <f>'Swo MARCH 12'!AQ25</f>
        <v>0</v>
      </c>
      <c r="H11" s="176">
        <f>'Swo MARCH 12'!AR25</f>
        <v>0</v>
      </c>
      <c r="I11" s="138">
        <f t="shared" si="0"/>
        <v>0</v>
      </c>
      <c r="J11" s="137">
        <f t="shared" si="1"/>
        <v>0</v>
      </c>
      <c r="K11" s="245">
        <f t="shared" si="2"/>
        <v>0</v>
      </c>
      <c r="L11" s="240"/>
      <c r="M11" s="203"/>
    </row>
    <row r="12" spans="1:13" s="198" customFormat="1" ht="21.75" customHeight="1">
      <c r="A12" s="126">
        <v>7</v>
      </c>
      <c r="B12" s="200" t="s">
        <v>240</v>
      </c>
      <c r="C12" s="175">
        <f>'Swo MARCH 12'!AT25</f>
        <v>0</v>
      </c>
      <c r="D12" s="175">
        <f>'Swo MARCH 12'!AU25</f>
        <v>0</v>
      </c>
      <c r="E12" s="175">
        <f>'Swo MARCH 12'!AV25</f>
        <v>0</v>
      </c>
      <c r="F12" s="175">
        <f>'Swo MARCH 12'!AW25</f>
        <v>0</v>
      </c>
      <c r="G12" s="175">
        <f>'Swo MARCH 12'!AX25</f>
        <v>0</v>
      </c>
      <c r="H12" s="176">
        <f>'Swo MARCH 12'!AY25</f>
        <v>0</v>
      </c>
      <c r="I12" s="138">
        <f t="shared" si="0"/>
        <v>0</v>
      </c>
      <c r="J12" s="137">
        <f t="shared" si="1"/>
        <v>0</v>
      </c>
      <c r="K12" s="245">
        <f t="shared" si="2"/>
        <v>0</v>
      </c>
      <c r="L12" s="240"/>
      <c r="M12" s="203"/>
    </row>
    <row r="13" spans="1:13" s="198" customFormat="1" ht="21.75" customHeight="1">
      <c r="A13" s="126">
        <v>8</v>
      </c>
      <c r="B13" s="200" t="s">
        <v>261</v>
      </c>
      <c r="C13" s="175">
        <f>'Swo MARCH 12'!BA25</f>
        <v>0</v>
      </c>
      <c r="D13" s="175">
        <f>'Swo MARCH 12'!BB25</f>
        <v>0</v>
      </c>
      <c r="E13" s="175">
        <f>'Swo MARCH 12'!BC25</f>
        <v>0</v>
      </c>
      <c r="F13" s="175">
        <f>'Swo MARCH 12'!BD25</f>
        <v>0</v>
      </c>
      <c r="G13" s="175">
        <f>'Swo MARCH 12'!BE25</f>
        <v>0</v>
      </c>
      <c r="H13" s="176">
        <f>'Swo MARCH 12'!BF25</f>
        <v>0</v>
      </c>
      <c r="I13" s="138">
        <f t="shared" si="0"/>
        <v>0</v>
      </c>
      <c r="J13" s="137">
        <f t="shared" si="1"/>
        <v>0</v>
      </c>
      <c r="K13" s="245">
        <f t="shared" si="2"/>
        <v>0</v>
      </c>
      <c r="L13" s="240"/>
      <c r="M13" s="203"/>
    </row>
    <row r="14" spans="1:13" s="198" customFormat="1" ht="21.75" customHeight="1">
      <c r="A14" s="126">
        <v>9</v>
      </c>
      <c r="B14" s="200" t="s">
        <v>242</v>
      </c>
      <c r="C14" s="175">
        <f>'Swo MARCH 12'!BH25</f>
        <v>0</v>
      </c>
      <c r="D14" s="175">
        <f>'Swo MARCH 12'!BI25</f>
        <v>0</v>
      </c>
      <c r="E14" s="175">
        <f>'Swo MARCH 12'!BJ25</f>
        <v>0</v>
      </c>
      <c r="F14" s="175">
        <f>'Swo MARCH 12'!BK25</f>
        <v>0</v>
      </c>
      <c r="G14" s="175">
        <f>'Swo MARCH 12'!BL25</f>
        <v>0</v>
      </c>
      <c r="H14" s="176">
        <f>'Swo MARCH 12'!BM25</f>
        <v>0</v>
      </c>
      <c r="I14" s="138">
        <f t="shared" si="0"/>
        <v>0</v>
      </c>
      <c r="J14" s="137">
        <f t="shared" si="1"/>
        <v>0</v>
      </c>
      <c r="K14" s="245">
        <f t="shared" si="2"/>
        <v>0</v>
      </c>
      <c r="L14" s="240"/>
      <c r="M14" s="203"/>
    </row>
    <row r="15" spans="1:13" s="198" customFormat="1" ht="21.75" customHeight="1">
      <c r="A15" s="126">
        <v>10</v>
      </c>
      <c r="B15" s="200" t="s">
        <v>243</v>
      </c>
      <c r="C15" s="175">
        <f>'Swo MARCH 12'!BO25</f>
        <v>0</v>
      </c>
      <c r="D15" s="175">
        <f>'Swo MARCH 12'!BP25</f>
        <v>0</v>
      </c>
      <c r="E15" s="175">
        <f>'Swo MARCH 12'!BQ25</f>
        <v>0</v>
      </c>
      <c r="F15" s="175">
        <f>'Swo MARCH 12'!BR25</f>
        <v>0</v>
      </c>
      <c r="G15" s="175">
        <f>'Swo MARCH 12'!BS25</f>
        <v>0</v>
      </c>
      <c r="H15" s="176">
        <f>'Swo MARCH 12'!BT25</f>
        <v>0</v>
      </c>
      <c r="I15" s="138">
        <f t="shared" si="0"/>
        <v>0</v>
      </c>
      <c r="J15" s="137">
        <f t="shared" si="1"/>
        <v>0</v>
      </c>
      <c r="K15" s="245">
        <f t="shared" si="2"/>
        <v>0</v>
      </c>
      <c r="L15" s="240"/>
      <c r="M15" s="203"/>
    </row>
    <row r="16" spans="1:13" s="198" customFormat="1" ht="21.75" customHeight="1">
      <c r="A16" s="126">
        <v>11</v>
      </c>
      <c r="B16" s="200" t="s">
        <v>244</v>
      </c>
      <c r="C16" s="175">
        <f>'Swo MARCH 12'!BV25</f>
        <v>0</v>
      </c>
      <c r="D16" s="175">
        <f>'Swo MARCH 12'!BW25</f>
        <v>0</v>
      </c>
      <c r="E16" s="175">
        <f>'Swo MARCH 12'!BX25</f>
        <v>0</v>
      </c>
      <c r="F16" s="175">
        <f>'Swo MARCH 12'!BY25</f>
        <v>0</v>
      </c>
      <c r="G16" s="175">
        <f>'Swo MARCH 12'!BZ25</f>
        <v>0</v>
      </c>
      <c r="H16" s="176">
        <f>'Swo MARCH 12'!CA25</f>
        <v>0</v>
      </c>
      <c r="I16" s="138">
        <f t="shared" si="0"/>
        <v>0</v>
      </c>
      <c r="J16" s="137">
        <f t="shared" si="1"/>
        <v>0</v>
      </c>
      <c r="K16" s="245">
        <f t="shared" si="2"/>
        <v>0</v>
      </c>
      <c r="L16" s="240"/>
      <c r="M16" s="203"/>
    </row>
    <row r="17" spans="1:13" s="198" customFormat="1" ht="21.75" customHeight="1">
      <c r="A17" s="126">
        <v>12</v>
      </c>
      <c r="B17" s="200" t="s">
        <v>245</v>
      </c>
      <c r="C17" s="175">
        <f>'Swo MARCH 12'!CC25</f>
        <v>0</v>
      </c>
      <c r="D17" s="175">
        <f>'Swo MARCH 12'!CD25</f>
        <v>0</v>
      </c>
      <c r="E17" s="175">
        <f>'Swo MARCH 12'!CE25</f>
        <v>0</v>
      </c>
      <c r="F17" s="175">
        <f>'Swo MARCH 12'!CF25</f>
        <v>0</v>
      </c>
      <c r="G17" s="175">
        <f>'Swo MARCH 12'!CG25</f>
        <v>0</v>
      </c>
      <c r="H17" s="176">
        <f>'Swo MARCH 12'!CH25</f>
        <v>0</v>
      </c>
      <c r="I17" s="138">
        <f t="shared" si="0"/>
        <v>0</v>
      </c>
      <c r="J17" s="137">
        <f t="shared" si="1"/>
        <v>0</v>
      </c>
      <c r="K17" s="245">
        <f t="shared" si="2"/>
        <v>0</v>
      </c>
      <c r="L17" s="240"/>
      <c r="M17" s="203"/>
    </row>
    <row r="18" spans="1:13" s="198" customFormat="1" ht="21.75" customHeight="1">
      <c r="A18" s="126">
        <v>13</v>
      </c>
      <c r="B18" s="200" t="s">
        <v>246</v>
      </c>
      <c r="C18" s="175">
        <f>'Swo MARCH 12'!CJ25</f>
        <v>0</v>
      </c>
      <c r="D18" s="175">
        <f>'Swo MARCH 12'!CK25</f>
        <v>0</v>
      </c>
      <c r="E18" s="175">
        <f>'Swo MARCH 12'!CL25</f>
        <v>0</v>
      </c>
      <c r="F18" s="175">
        <f>'Swo MARCH 12'!CM25</f>
        <v>0</v>
      </c>
      <c r="G18" s="175">
        <f>'Swo MARCH 12'!CN25</f>
        <v>0</v>
      </c>
      <c r="H18" s="176">
        <f>'Swo MARCH 12'!CO25</f>
        <v>0</v>
      </c>
      <c r="I18" s="138">
        <f t="shared" si="0"/>
        <v>0</v>
      </c>
      <c r="J18" s="137">
        <f t="shared" si="1"/>
        <v>0</v>
      </c>
      <c r="K18" s="245">
        <f t="shared" si="2"/>
        <v>0</v>
      </c>
      <c r="L18" s="240"/>
      <c r="M18" s="203"/>
    </row>
    <row r="19" spans="1:13" s="198" customFormat="1" ht="21.75" customHeight="1">
      <c r="A19" s="126">
        <v>14</v>
      </c>
      <c r="B19" s="200" t="s">
        <v>247</v>
      </c>
      <c r="C19" s="175">
        <f>'Swo MARCH 12'!CQ25</f>
        <v>0</v>
      </c>
      <c r="D19" s="175">
        <f>'Swo MARCH 12'!CR25</f>
        <v>0</v>
      </c>
      <c r="E19" s="175">
        <f>'Swo MARCH 12'!CS25</f>
        <v>0</v>
      </c>
      <c r="F19" s="175">
        <f>'Swo MARCH 12'!CT25</f>
        <v>0</v>
      </c>
      <c r="G19" s="175">
        <f>'Swo MARCH 12'!CU25</f>
        <v>0</v>
      </c>
      <c r="H19" s="176">
        <f>'Swo MARCH 12'!CV25</f>
        <v>0</v>
      </c>
      <c r="I19" s="138">
        <f t="shared" si="0"/>
        <v>0</v>
      </c>
      <c r="J19" s="137">
        <f t="shared" si="1"/>
        <v>0</v>
      </c>
      <c r="K19" s="245">
        <f t="shared" si="2"/>
        <v>0</v>
      </c>
      <c r="L19" s="240"/>
      <c r="M19" s="203"/>
    </row>
    <row r="20" spans="1:13" s="198" customFormat="1" ht="21.75" customHeight="1">
      <c r="A20" s="126">
        <v>15</v>
      </c>
      <c r="B20" s="200" t="s">
        <v>248</v>
      </c>
      <c r="C20" s="175">
        <f>'Swo MARCH 12'!CX25</f>
        <v>0</v>
      </c>
      <c r="D20" s="175">
        <f>'Swo MARCH 12'!CY25</f>
        <v>0</v>
      </c>
      <c r="E20" s="175">
        <f>'Swo MARCH 12'!CZ25</f>
        <v>0</v>
      </c>
      <c r="F20" s="175">
        <f>'Swo MARCH 12'!DA25</f>
        <v>0</v>
      </c>
      <c r="G20" s="175">
        <f>'Swo MARCH 12'!DB25</f>
        <v>0</v>
      </c>
      <c r="H20" s="176">
        <f>'Swo MARCH 12'!DC25</f>
        <v>0</v>
      </c>
      <c r="I20" s="138">
        <f t="shared" si="0"/>
        <v>0</v>
      </c>
      <c r="J20" s="137">
        <f t="shared" si="1"/>
        <v>0</v>
      </c>
      <c r="K20" s="245">
        <f t="shared" si="2"/>
        <v>0</v>
      </c>
      <c r="L20" s="240"/>
      <c r="M20" s="203"/>
    </row>
    <row r="21" spans="1:13" s="198" customFormat="1" ht="21.75" customHeight="1">
      <c r="A21" s="126">
        <v>16</v>
      </c>
      <c r="B21" s="200" t="s">
        <v>249</v>
      </c>
      <c r="C21" s="175">
        <f>'Swo MARCH 12'!DE25</f>
        <v>0</v>
      </c>
      <c r="D21" s="175">
        <f>'Swo MARCH 12'!DF25</f>
        <v>0</v>
      </c>
      <c r="E21" s="175">
        <f>'Swo MARCH 12'!DG25</f>
        <v>0</v>
      </c>
      <c r="F21" s="175">
        <f>'Swo MARCH 12'!DH25</f>
        <v>0</v>
      </c>
      <c r="G21" s="175">
        <f>'Swo MARCH 12'!DI25</f>
        <v>0</v>
      </c>
      <c r="H21" s="176">
        <f>'Swo MARCH 12'!DJ25</f>
        <v>0</v>
      </c>
      <c r="I21" s="138">
        <f t="shared" si="0"/>
        <v>0</v>
      </c>
      <c r="J21" s="137">
        <f t="shared" si="1"/>
        <v>0</v>
      </c>
      <c r="K21" s="245">
        <f t="shared" si="2"/>
        <v>0</v>
      </c>
      <c r="L21" s="240"/>
      <c r="M21" s="203"/>
    </row>
    <row r="22" spans="1:13" s="198" customFormat="1" ht="21.75" customHeight="1">
      <c r="A22" s="126">
        <v>17</v>
      </c>
      <c r="B22" s="200" t="s">
        <v>250</v>
      </c>
      <c r="C22" s="175">
        <f>'Swo MARCH 12'!DL25</f>
        <v>0</v>
      </c>
      <c r="D22" s="175">
        <f>'Swo MARCH 12'!DM25</f>
        <v>0</v>
      </c>
      <c r="E22" s="175">
        <f>'Swo MARCH 12'!DN25</f>
        <v>0</v>
      </c>
      <c r="F22" s="175">
        <f>'Swo MARCH 12'!DO25</f>
        <v>0</v>
      </c>
      <c r="G22" s="175">
        <f>'Swo MARCH 12'!DP25</f>
        <v>0</v>
      </c>
      <c r="H22" s="176">
        <f>'Swo MARCH 12'!DQ25</f>
        <v>0</v>
      </c>
      <c r="I22" s="138">
        <f t="shared" si="0"/>
        <v>0</v>
      </c>
      <c r="J22" s="137">
        <f t="shared" si="1"/>
        <v>0</v>
      </c>
      <c r="K22" s="245">
        <f t="shared" si="2"/>
        <v>0</v>
      </c>
      <c r="L22" s="240"/>
      <c r="M22" s="203"/>
    </row>
    <row r="23" spans="1:13" s="198" customFormat="1" ht="21.75" customHeight="1">
      <c r="A23" s="126">
        <v>18</v>
      </c>
      <c r="B23" s="200" t="s">
        <v>251</v>
      </c>
      <c r="C23" s="175">
        <f>'Swo MARCH 12'!DS25</f>
        <v>0</v>
      </c>
      <c r="D23" s="175">
        <f>'Swo MARCH 12'!DT25</f>
        <v>0</v>
      </c>
      <c r="E23" s="175">
        <f>'Swo MARCH 12'!DU25</f>
        <v>0</v>
      </c>
      <c r="F23" s="175">
        <f>'Swo MARCH 12'!DV25</f>
        <v>0</v>
      </c>
      <c r="G23" s="175">
        <f>'Swo MARCH 12'!DW25</f>
        <v>0</v>
      </c>
      <c r="H23" s="176">
        <f>'Swo MARCH 12'!DX25</f>
        <v>0</v>
      </c>
      <c r="I23" s="138">
        <f t="shared" si="0"/>
        <v>0</v>
      </c>
      <c r="J23" s="137">
        <f t="shared" si="1"/>
        <v>0</v>
      </c>
      <c r="K23" s="245">
        <f t="shared" si="2"/>
        <v>0</v>
      </c>
      <c r="L23" s="240"/>
      <c r="M23" s="203"/>
    </row>
    <row r="24" spans="1:13" s="198" customFormat="1" ht="21.75" customHeight="1">
      <c r="A24" s="126">
        <v>19</v>
      </c>
      <c r="B24" s="200" t="s">
        <v>252</v>
      </c>
      <c r="C24" s="175">
        <f>'Swo MARCH 12'!DZ25</f>
        <v>0</v>
      </c>
      <c r="D24" s="175">
        <f>'Swo MARCH 12'!EA25</f>
        <v>0</v>
      </c>
      <c r="E24" s="175">
        <f>'Swo MARCH 12'!EB25</f>
        <v>0</v>
      </c>
      <c r="F24" s="175">
        <f>'Swo MARCH 12'!EC25</f>
        <v>0</v>
      </c>
      <c r="G24" s="175">
        <f>'Swo MARCH 12'!ED25</f>
        <v>0</v>
      </c>
      <c r="H24" s="176">
        <f>'Swo MARCH 12'!EE25</f>
        <v>0</v>
      </c>
      <c r="I24" s="138">
        <f t="shared" si="0"/>
        <v>0</v>
      </c>
      <c r="J24" s="137">
        <f t="shared" si="1"/>
        <v>0</v>
      </c>
      <c r="K24" s="245">
        <f t="shared" si="2"/>
        <v>0</v>
      </c>
      <c r="L24" s="240"/>
      <c r="M24" s="203"/>
    </row>
    <row r="25" spans="1:13" s="198" customFormat="1" ht="21.75" customHeight="1">
      <c r="A25" s="126">
        <v>20</v>
      </c>
      <c r="B25" s="200" t="s">
        <v>253</v>
      </c>
      <c r="C25" s="175">
        <f>'Swo MARCH 12'!EG25</f>
        <v>0</v>
      </c>
      <c r="D25" s="175">
        <f>'Swo MARCH 12'!EH25</f>
        <v>0</v>
      </c>
      <c r="E25" s="175">
        <f>'Swo MARCH 12'!EI25</f>
        <v>0</v>
      </c>
      <c r="F25" s="175">
        <f>'Swo MARCH 12'!EJ25</f>
        <v>0</v>
      </c>
      <c r="G25" s="175">
        <f>'Swo MARCH 12'!EK25</f>
        <v>0</v>
      </c>
      <c r="H25" s="176">
        <f>'Swo MARCH 12'!EL25</f>
        <v>0</v>
      </c>
      <c r="I25" s="138">
        <f t="shared" si="0"/>
        <v>0</v>
      </c>
      <c r="J25" s="137">
        <f t="shared" si="1"/>
        <v>0</v>
      </c>
      <c r="K25" s="245">
        <f t="shared" si="2"/>
        <v>0</v>
      </c>
      <c r="L25" s="240"/>
      <c r="M25" s="203"/>
    </row>
    <row r="26" spans="1:13" s="198" customFormat="1" ht="21.75" customHeight="1">
      <c r="A26" s="126">
        <v>21</v>
      </c>
      <c r="B26" s="200" t="s">
        <v>254</v>
      </c>
      <c r="C26" s="175">
        <f>'Swo MARCH 12'!EN25</f>
        <v>0</v>
      </c>
      <c r="D26" s="175">
        <f>'Swo MARCH 12'!EO25</f>
        <v>0</v>
      </c>
      <c r="E26" s="175">
        <f>'Swo MARCH 12'!EP25</f>
        <v>0</v>
      </c>
      <c r="F26" s="175">
        <f>'Swo MARCH 12'!EQ25</f>
        <v>0</v>
      </c>
      <c r="G26" s="175">
        <f>'Swo MARCH 12'!ER25</f>
        <v>0</v>
      </c>
      <c r="H26" s="176">
        <f>'Swo MARCH 12'!ES25</f>
        <v>0</v>
      </c>
      <c r="I26" s="138">
        <f t="shared" si="0"/>
        <v>0</v>
      </c>
      <c r="J26" s="137">
        <f t="shared" si="1"/>
        <v>0</v>
      </c>
      <c r="K26" s="245">
        <f t="shared" si="2"/>
        <v>0</v>
      </c>
      <c r="L26" s="240"/>
      <c r="M26" s="203"/>
    </row>
    <row r="27" spans="1:13" s="198" customFormat="1" ht="21.75" customHeight="1">
      <c r="A27" s="126">
        <v>22</v>
      </c>
      <c r="B27" s="200" t="s">
        <v>255</v>
      </c>
      <c r="C27" s="175">
        <f>'Swo MARCH 12'!EU25</f>
        <v>0</v>
      </c>
      <c r="D27" s="175">
        <f>'Swo MARCH 12'!EV25</f>
        <v>0</v>
      </c>
      <c r="E27" s="175">
        <f>'Swo MARCH 12'!EW25</f>
        <v>0</v>
      </c>
      <c r="F27" s="175">
        <f>'Swo MARCH 12'!EX25</f>
        <v>0</v>
      </c>
      <c r="G27" s="175">
        <f>'Swo MARCH 12'!EY25</f>
        <v>0</v>
      </c>
      <c r="H27" s="176">
        <f>'Swo MARCH 12'!EZ25</f>
        <v>0</v>
      </c>
      <c r="I27" s="138">
        <f t="shared" si="0"/>
        <v>0</v>
      </c>
      <c r="J27" s="137">
        <f t="shared" si="1"/>
        <v>0</v>
      </c>
      <c r="K27" s="245">
        <f t="shared" si="2"/>
        <v>0</v>
      </c>
      <c r="L27" s="240"/>
      <c r="M27" s="203"/>
    </row>
    <row r="28" spans="1:13" s="198" customFormat="1" ht="21.75" customHeight="1">
      <c r="A28" s="126">
        <v>23</v>
      </c>
      <c r="B28" s="200" t="s">
        <v>256</v>
      </c>
      <c r="C28" s="175">
        <f>'Swo MARCH 12'!FB25</f>
        <v>0</v>
      </c>
      <c r="D28" s="175">
        <f>'Swo MARCH 12'!FC25</f>
        <v>0</v>
      </c>
      <c r="E28" s="175">
        <f>'Swo MARCH 12'!FD25</f>
        <v>0</v>
      </c>
      <c r="F28" s="175">
        <f>'Swo MARCH 12'!FE25</f>
        <v>0</v>
      </c>
      <c r="G28" s="175">
        <f>'Swo MARCH 12'!FF25</f>
        <v>0</v>
      </c>
      <c r="H28" s="176">
        <f>'Swo MARCH 12'!FG25</f>
        <v>0</v>
      </c>
      <c r="I28" s="138">
        <f t="shared" si="0"/>
        <v>0</v>
      </c>
      <c r="J28" s="137">
        <f t="shared" si="1"/>
        <v>0</v>
      </c>
      <c r="K28" s="245">
        <f t="shared" si="2"/>
        <v>0</v>
      </c>
      <c r="L28" s="240"/>
      <c r="M28" s="203"/>
    </row>
    <row r="29" spans="1:13" s="198" customFormat="1" ht="21.75" customHeight="1">
      <c r="A29" s="126">
        <v>24</v>
      </c>
      <c r="B29" s="200" t="s">
        <v>257</v>
      </c>
      <c r="C29" s="175">
        <f>'Swo MARCH 12'!FI25</f>
        <v>0</v>
      </c>
      <c r="D29" s="175">
        <f>'Swo MARCH 12'!FJ25</f>
        <v>0</v>
      </c>
      <c r="E29" s="175">
        <f>'Swo MARCH 12'!FK25</f>
        <v>0</v>
      </c>
      <c r="F29" s="175">
        <f>'Swo MARCH 12'!FL25</f>
        <v>0</v>
      </c>
      <c r="G29" s="175">
        <f>'Swo MARCH 12'!FM25</f>
        <v>0</v>
      </c>
      <c r="H29" s="176">
        <f>'Swo MARCH 12'!FN25</f>
        <v>0</v>
      </c>
      <c r="I29" s="138">
        <f t="shared" si="0"/>
        <v>0</v>
      </c>
      <c r="J29" s="137">
        <f t="shared" si="1"/>
        <v>0</v>
      </c>
      <c r="K29" s="245">
        <f t="shared" si="2"/>
        <v>0</v>
      </c>
      <c r="L29" s="240"/>
      <c r="M29" s="203"/>
    </row>
    <row r="30" spans="1:13" s="198" customFormat="1" ht="21.75" customHeight="1">
      <c r="A30" s="126">
        <v>25</v>
      </c>
      <c r="B30" s="200" t="s">
        <v>258</v>
      </c>
      <c r="C30" s="175">
        <f>'Swo MARCH 12'!FP25</f>
        <v>0</v>
      </c>
      <c r="D30" s="175">
        <f>'Swo MARCH 12'!FQ25</f>
        <v>0</v>
      </c>
      <c r="E30" s="175">
        <f>'Swo MARCH 12'!FR25</f>
        <v>0</v>
      </c>
      <c r="F30" s="175">
        <f>'Swo MARCH 12'!FS25</f>
        <v>0</v>
      </c>
      <c r="G30" s="175">
        <f>'Swo MARCH 12'!FT25</f>
        <v>0</v>
      </c>
      <c r="H30" s="176">
        <f>'Swo MARCH 12'!FU25</f>
        <v>0</v>
      </c>
      <c r="I30" s="138">
        <f t="shared" si="0"/>
        <v>0</v>
      </c>
      <c r="J30" s="137">
        <f t="shared" si="1"/>
        <v>0</v>
      </c>
      <c r="K30" s="245">
        <f t="shared" si="2"/>
        <v>0</v>
      </c>
      <c r="L30" s="240"/>
      <c r="M30" s="203"/>
    </row>
    <row r="31" spans="1:13" s="198" customFormat="1" ht="21.75" customHeight="1">
      <c r="A31" s="126">
        <v>26</v>
      </c>
      <c r="B31" s="200" t="s">
        <v>259</v>
      </c>
      <c r="C31" s="175">
        <f>'Swo MARCH 12'!FW25</f>
        <v>0</v>
      </c>
      <c r="D31" s="175">
        <f>'Swo MARCH 12'!FX25</f>
        <v>0</v>
      </c>
      <c r="E31" s="175">
        <f>'Swo MARCH 12'!FY25</f>
        <v>0</v>
      </c>
      <c r="F31" s="175">
        <f>'Swo MARCH 12'!FZ25</f>
        <v>0</v>
      </c>
      <c r="G31" s="175">
        <f>'Swo MARCH 12'!GA25</f>
        <v>0</v>
      </c>
      <c r="H31" s="176">
        <f>'Swo MARCH 12'!GB25</f>
        <v>0</v>
      </c>
      <c r="I31" s="138">
        <f t="shared" si="0"/>
        <v>0</v>
      </c>
      <c r="J31" s="137">
        <f t="shared" si="1"/>
        <v>0</v>
      </c>
      <c r="K31" s="245">
        <f t="shared" si="2"/>
        <v>0</v>
      </c>
      <c r="L31" s="240"/>
      <c r="M31" s="203"/>
    </row>
    <row r="32" spans="1:13" s="199" customFormat="1" ht="21.75" customHeight="1" thickBot="1">
      <c r="A32" s="127"/>
      <c r="B32" s="202" t="s">
        <v>260</v>
      </c>
      <c r="C32" s="221">
        <f aca="true" t="shared" si="3" ref="C32:H32">SUM(C6:C31)</f>
        <v>0</v>
      </c>
      <c r="D32" s="222">
        <f t="shared" si="3"/>
        <v>0</v>
      </c>
      <c r="E32" s="221">
        <f t="shared" si="3"/>
        <v>0.59</v>
      </c>
      <c r="F32" s="221">
        <f t="shared" si="3"/>
        <v>0.22</v>
      </c>
      <c r="G32" s="221">
        <f t="shared" si="3"/>
        <v>0.58</v>
      </c>
      <c r="H32" s="222">
        <f t="shared" si="3"/>
        <v>8</v>
      </c>
      <c r="I32" s="192">
        <f t="shared" si="0"/>
        <v>0</v>
      </c>
      <c r="J32" s="139">
        <f t="shared" si="1"/>
        <v>98.3050847457627</v>
      </c>
      <c r="K32" s="384" t="e">
        <f t="shared" si="2"/>
        <v>#DIV/0!</v>
      </c>
      <c r="L32" s="241"/>
      <c r="M32" s="131"/>
    </row>
  </sheetData>
  <mergeCells count="2">
    <mergeCell ref="A3:B3"/>
    <mergeCell ref="C3:J3"/>
  </mergeCells>
  <printOptions horizontalCentered="1"/>
  <pageMargins left="0.75" right="0.75" top="1.31" bottom="1" header="0.5" footer="0.5"/>
  <pageSetup horizontalDpi="600" verticalDpi="600" orientation="portrait" paperSize="9" scale="92" r:id="rId1"/>
  <headerFooter alignWithMargins="0">
    <oddFooter>&amp;CPage &amp;P</oddFooter>
  </headerFooter>
</worksheet>
</file>

<file path=xl/worksheets/sheet17.xml><?xml version="1.0" encoding="utf-8"?>
<worksheet xmlns="http://schemas.openxmlformats.org/spreadsheetml/2006/main" xmlns:r="http://schemas.openxmlformats.org/officeDocument/2006/relationships">
  <sheetPr>
    <tabColor indexed="9"/>
  </sheetPr>
  <dimension ref="A1:Q32"/>
  <sheetViews>
    <sheetView view="pageBreakPreview" zoomScale="120" zoomScaleNormal="75" zoomScaleSheetLayoutView="120" workbookViewId="0" topLeftCell="A1">
      <pane xSplit="2" ySplit="5" topLeftCell="C6" activePane="bottomRight" state="frozen"/>
      <selection pane="topLeft" activeCell="F36" sqref="F36"/>
      <selection pane="topRight" activeCell="F36" sqref="F36"/>
      <selection pane="bottomLeft" activeCell="F36" sqref="F36"/>
      <selection pane="bottomRight" activeCell="F36" sqref="F36"/>
    </sheetView>
  </sheetViews>
  <sheetFormatPr defaultColWidth="9.140625" defaultRowHeight="22.5" customHeight="1"/>
  <cols>
    <col min="1" max="1" width="5.28125" style="19" customWidth="1"/>
    <col min="2" max="2" width="9.7109375" style="19" customWidth="1"/>
    <col min="3" max="5" width="8.7109375" style="19" customWidth="1"/>
    <col min="6" max="6" width="7.28125" style="19" customWidth="1"/>
    <col min="7" max="7" width="8.7109375" style="19" customWidth="1"/>
    <col min="8" max="8" width="6.7109375" style="19" customWidth="1"/>
    <col min="9" max="10" width="8.7109375" style="19" customWidth="1"/>
    <col min="11" max="11" width="6.7109375" style="19" customWidth="1"/>
    <col min="12" max="12" width="2.7109375" style="19" customWidth="1"/>
    <col min="13" max="13" width="5.8515625" style="19" customWidth="1"/>
    <col min="14" max="16384" width="9.140625" style="19" customWidth="1"/>
  </cols>
  <sheetData>
    <row r="1" spans="1:13" ht="24" customHeight="1">
      <c r="A1" s="379" t="s">
        <v>433</v>
      </c>
      <c r="B1" s="380"/>
      <c r="C1" s="380"/>
      <c r="D1" s="380"/>
      <c r="E1" s="380"/>
      <c r="F1" s="380"/>
      <c r="G1" s="380"/>
      <c r="H1" s="380"/>
      <c r="I1" s="380"/>
      <c r="J1" s="380"/>
      <c r="K1" s="381"/>
      <c r="L1" s="198"/>
      <c r="M1" s="198"/>
    </row>
    <row r="2" spans="1:13" ht="24" customHeight="1">
      <c r="A2" s="382" t="s">
        <v>312</v>
      </c>
      <c r="B2" s="182"/>
      <c r="C2" s="182"/>
      <c r="D2" s="182"/>
      <c r="E2" s="182"/>
      <c r="F2" s="182"/>
      <c r="G2" s="182"/>
      <c r="H2" s="182"/>
      <c r="I2" s="182"/>
      <c r="J2" s="182"/>
      <c r="K2" s="383"/>
      <c r="L2" s="198"/>
      <c r="M2" s="198"/>
    </row>
    <row r="3" spans="1:13" ht="24" customHeight="1" thickBot="1">
      <c r="A3" s="566" t="s">
        <v>280</v>
      </c>
      <c r="B3" s="567"/>
      <c r="C3" s="567" t="s">
        <v>286</v>
      </c>
      <c r="D3" s="567"/>
      <c r="E3" s="567"/>
      <c r="F3" s="567"/>
      <c r="G3" s="567"/>
      <c r="H3" s="567"/>
      <c r="I3" s="567"/>
      <c r="J3" s="567"/>
      <c r="K3" s="385"/>
      <c r="L3" s="199"/>
      <c r="M3" s="199"/>
    </row>
    <row r="4" spans="1:13" ht="63.75" customHeight="1" thickBot="1">
      <c r="A4" s="215" t="s">
        <v>224</v>
      </c>
      <c r="B4" s="216" t="s">
        <v>225</v>
      </c>
      <c r="C4" s="217" t="s">
        <v>226</v>
      </c>
      <c r="D4" s="217" t="s">
        <v>241</v>
      </c>
      <c r="E4" s="218" t="s">
        <v>227</v>
      </c>
      <c r="F4" s="226" t="s">
        <v>228</v>
      </c>
      <c r="G4" s="217" t="s">
        <v>229</v>
      </c>
      <c r="H4" s="217" t="s">
        <v>233</v>
      </c>
      <c r="I4" s="216" t="s">
        <v>230</v>
      </c>
      <c r="J4" s="213" t="s">
        <v>231</v>
      </c>
      <c r="K4" s="243" t="s">
        <v>389</v>
      </c>
      <c r="L4" s="228"/>
      <c r="M4" s="209"/>
    </row>
    <row r="5" spans="1:17" s="198" customFormat="1" ht="21.75" customHeight="1" thickBot="1">
      <c r="A5" s="126">
        <v>1</v>
      </c>
      <c r="B5" s="194">
        <v>2</v>
      </c>
      <c r="C5" s="123">
        <v>3</v>
      </c>
      <c r="D5" s="123">
        <v>4</v>
      </c>
      <c r="E5" s="123">
        <v>5</v>
      </c>
      <c r="F5" s="123">
        <v>6</v>
      </c>
      <c r="G5" s="123">
        <v>7</v>
      </c>
      <c r="H5" s="123">
        <v>8</v>
      </c>
      <c r="I5" s="123">
        <v>9</v>
      </c>
      <c r="J5" s="212">
        <v>10</v>
      </c>
      <c r="K5" s="244">
        <v>11</v>
      </c>
      <c r="L5" s="229"/>
      <c r="M5" s="210"/>
      <c r="N5" s="204"/>
      <c r="O5" s="227"/>
      <c r="P5" s="227"/>
      <c r="Q5" s="227"/>
    </row>
    <row r="6" spans="1:13" s="198" customFormat="1" ht="21.75" customHeight="1">
      <c r="A6" s="126">
        <v>1</v>
      </c>
      <c r="B6" s="200" t="s">
        <v>234</v>
      </c>
      <c r="C6" s="175">
        <f>'Swo MARCH 12'!D55</f>
        <v>0.03</v>
      </c>
      <c r="D6" s="176">
        <f>'Swo MARCH 12'!E55</f>
        <v>60</v>
      </c>
      <c r="E6" s="175">
        <f>'Swo MARCH 12'!F55</f>
        <v>0</v>
      </c>
      <c r="F6" s="175">
        <f>'Swo MARCH 12'!G55</f>
        <v>0</v>
      </c>
      <c r="G6" s="175">
        <f>'Swo MARCH 12'!H55</f>
        <v>0</v>
      </c>
      <c r="H6" s="176">
        <f>'Swo MARCH 12'!I55</f>
        <v>0</v>
      </c>
      <c r="I6" s="138">
        <f>IF(C6&gt;0,(G6/C6)*100,0)</f>
        <v>0</v>
      </c>
      <c r="J6" s="137">
        <f>IF(E6&gt;0,(G6/E6)*100,0)</f>
        <v>0</v>
      </c>
      <c r="K6" s="245">
        <f>IF(E6&gt;0,(E6/C6)*100,0)</f>
        <v>0</v>
      </c>
      <c r="L6" s="240"/>
      <c r="M6" s="206"/>
    </row>
    <row r="7" spans="1:13" s="198" customFormat="1" ht="21.75" customHeight="1">
      <c r="A7" s="126">
        <v>2</v>
      </c>
      <c r="B7" s="200" t="s">
        <v>235</v>
      </c>
      <c r="C7" s="175">
        <f>'Swo MARCH 12'!K55</f>
        <v>0.02</v>
      </c>
      <c r="D7" s="176">
        <f>'Swo MARCH 12'!L55</f>
        <v>40</v>
      </c>
      <c r="E7" s="175">
        <f>'Swo MARCH 12'!M55</f>
        <v>0</v>
      </c>
      <c r="F7" s="175">
        <f>'Swo MARCH 12'!N55</f>
        <v>0</v>
      </c>
      <c r="G7" s="175">
        <f>'Swo MARCH 12'!O55</f>
        <v>0</v>
      </c>
      <c r="H7" s="176">
        <f>'Swo MARCH 12'!P55</f>
        <v>0</v>
      </c>
      <c r="I7" s="138">
        <f aca="true" t="shared" si="0" ref="I7:I32">IF(C7&gt;0,(G7/C7)*100,0)</f>
        <v>0</v>
      </c>
      <c r="J7" s="137">
        <f aca="true" t="shared" si="1" ref="J7:J31">IF(E7&gt;0,(G7/E7)*100,0)</f>
        <v>0</v>
      </c>
      <c r="K7" s="245">
        <f aca="true" t="shared" si="2" ref="K7:K32">IF(E7&gt;0,(E7/C7)*100,0)</f>
        <v>0</v>
      </c>
      <c r="L7" s="240"/>
      <c r="M7" s="203"/>
    </row>
    <row r="8" spans="1:13" s="198" customFormat="1" ht="21.75" customHeight="1">
      <c r="A8" s="126">
        <v>3</v>
      </c>
      <c r="B8" s="200" t="s">
        <v>236</v>
      </c>
      <c r="C8" s="175">
        <f>'Swo MARCH 12'!R55</f>
        <v>0.02</v>
      </c>
      <c r="D8" s="176">
        <f>'Swo MARCH 12'!S55</f>
        <v>40</v>
      </c>
      <c r="E8" s="175">
        <f>'Swo MARCH 12'!T55</f>
        <v>0</v>
      </c>
      <c r="F8" s="175">
        <f>'Swo MARCH 12'!U55</f>
        <v>0</v>
      </c>
      <c r="G8" s="175">
        <f>'Swo MARCH 12'!V55</f>
        <v>0</v>
      </c>
      <c r="H8" s="176">
        <f>'Swo MARCH 12'!W55</f>
        <v>0</v>
      </c>
      <c r="I8" s="138">
        <f t="shared" si="0"/>
        <v>0</v>
      </c>
      <c r="J8" s="137">
        <f t="shared" si="1"/>
        <v>0</v>
      </c>
      <c r="K8" s="245">
        <f t="shared" si="2"/>
        <v>0</v>
      </c>
      <c r="L8" s="240"/>
      <c r="M8" s="203"/>
    </row>
    <row r="9" spans="1:13" s="198" customFormat="1" ht="21.75" customHeight="1">
      <c r="A9" s="126">
        <v>4</v>
      </c>
      <c r="B9" s="200" t="s">
        <v>238</v>
      </c>
      <c r="C9" s="175">
        <f>'Swo MARCH 12'!Y55</f>
        <v>0.02</v>
      </c>
      <c r="D9" s="176">
        <f>'Swo MARCH 12'!Z55</f>
        <v>40</v>
      </c>
      <c r="E9" s="175">
        <f>'Swo MARCH 12'!AA55</f>
        <v>0</v>
      </c>
      <c r="F9" s="175">
        <f>'Swo MARCH 12'!AB55</f>
        <v>0</v>
      </c>
      <c r="G9" s="175">
        <f>'Swo MARCH 12'!AC55</f>
        <v>0</v>
      </c>
      <c r="H9" s="176">
        <f>'Swo MARCH 12'!AD55</f>
        <v>0</v>
      </c>
      <c r="I9" s="138">
        <f t="shared" si="0"/>
        <v>0</v>
      </c>
      <c r="J9" s="137">
        <f t="shared" si="1"/>
        <v>0</v>
      </c>
      <c r="K9" s="245">
        <f t="shared" si="2"/>
        <v>0</v>
      </c>
      <c r="L9" s="240"/>
      <c r="M9" s="203"/>
    </row>
    <row r="10" spans="1:13" s="198" customFormat="1" ht="21.75" customHeight="1">
      <c r="A10" s="126">
        <v>5</v>
      </c>
      <c r="B10" s="200" t="s">
        <v>237</v>
      </c>
      <c r="C10" s="175">
        <f>'Swo MARCH 12'!AF55</f>
        <v>0.02</v>
      </c>
      <c r="D10" s="176">
        <f>'Swo MARCH 12'!AG55</f>
        <v>40</v>
      </c>
      <c r="E10" s="175">
        <f>'Swo MARCH 12'!AH55</f>
        <v>0</v>
      </c>
      <c r="F10" s="175">
        <f>'Swo MARCH 12'!AI55</f>
        <v>0</v>
      </c>
      <c r="G10" s="175">
        <f>'Swo MARCH 12'!AJ55</f>
        <v>0</v>
      </c>
      <c r="H10" s="176">
        <f>'Swo MARCH 12'!AK55</f>
        <v>0</v>
      </c>
      <c r="I10" s="138">
        <f t="shared" si="0"/>
        <v>0</v>
      </c>
      <c r="J10" s="137">
        <f t="shared" si="1"/>
        <v>0</v>
      </c>
      <c r="K10" s="245">
        <f t="shared" si="2"/>
        <v>0</v>
      </c>
      <c r="L10" s="240"/>
      <c r="M10" s="203"/>
    </row>
    <row r="11" spans="1:13" s="198" customFormat="1" ht="21.75" customHeight="1">
      <c r="A11" s="126">
        <v>6</v>
      </c>
      <c r="B11" s="200" t="s">
        <v>239</v>
      </c>
      <c r="C11" s="175">
        <f>'Swo MARCH 12'!AM55</f>
        <v>0.02</v>
      </c>
      <c r="D11" s="176">
        <f>'Swo MARCH 12'!AN55</f>
        <v>40</v>
      </c>
      <c r="E11" s="175">
        <f>'Swo MARCH 12'!AO55</f>
        <v>0</v>
      </c>
      <c r="F11" s="175">
        <f>'Swo MARCH 12'!AP55</f>
        <v>0</v>
      </c>
      <c r="G11" s="175">
        <f>'Swo MARCH 12'!AQ55</f>
        <v>0</v>
      </c>
      <c r="H11" s="176">
        <f>'Swo MARCH 12'!AR55</f>
        <v>0</v>
      </c>
      <c r="I11" s="138">
        <f t="shared" si="0"/>
        <v>0</v>
      </c>
      <c r="J11" s="137">
        <f t="shared" si="1"/>
        <v>0</v>
      </c>
      <c r="K11" s="245">
        <f t="shared" si="2"/>
        <v>0</v>
      </c>
      <c r="L11" s="240"/>
      <c r="M11" s="203"/>
    </row>
    <row r="12" spans="1:13" s="198" customFormat="1" ht="21.75" customHeight="1">
      <c r="A12" s="126">
        <v>7</v>
      </c>
      <c r="B12" s="200" t="s">
        <v>240</v>
      </c>
      <c r="C12" s="175">
        <f>'Swo MARCH 12'!AT55</f>
        <v>0.03</v>
      </c>
      <c r="D12" s="176">
        <f>'Swo MARCH 12'!AU55</f>
        <v>60</v>
      </c>
      <c r="E12" s="175">
        <f>'Swo MARCH 12'!AV55</f>
        <v>0</v>
      </c>
      <c r="F12" s="175">
        <f>'Swo MARCH 12'!AW55</f>
        <v>0</v>
      </c>
      <c r="G12" s="175">
        <f>'Swo MARCH 12'!AX55</f>
        <v>0</v>
      </c>
      <c r="H12" s="176">
        <f>'Swo MARCH 12'!AY55</f>
        <v>0</v>
      </c>
      <c r="I12" s="138">
        <f t="shared" si="0"/>
        <v>0</v>
      </c>
      <c r="J12" s="137">
        <f t="shared" si="1"/>
        <v>0</v>
      </c>
      <c r="K12" s="245">
        <f t="shared" si="2"/>
        <v>0</v>
      </c>
      <c r="L12" s="240"/>
      <c r="M12" s="203"/>
    </row>
    <row r="13" spans="1:13" s="198" customFormat="1" ht="21.75" customHeight="1">
      <c r="A13" s="126">
        <v>8</v>
      </c>
      <c r="B13" s="200" t="s">
        <v>261</v>
      </c>
      <c r="C13" s="175">
        <f>'Swo MARCH 12'!BA55</f>
        <v>0.05</v>
      </c>
      <c r="D13" s="176">
        <f>'Swo MARCH 12'!BB55</f>
        <v>100</v>
      </c>
      <c r="E13" s="175">
        <f>'Swo MARCH 12'!BC55</f>
        <v>0</v>
      </c>
      <c r="F13" s="175">
        <f>'Swo MARCH 12'!BD55</f>
        <v>0</v>
      </c>
      <c r="G13" s="175">
        <f>'Swo MARCH 12'!BE55</f>
        <v>0</v>
      </c>
      <c r="H13" s="176">
        <f>'Swo MARCH 12'!BF55</f>
        <v>0</v>
      </c>
      <c r="I13" s="138">
        <f t="shared" si="0"/>
        <v>0</v>
      </c>
      <c r="J13" s="137">
        <f t="shared" si="1"/>
        <v>0</v>
      </c>
      <c r="K13" s="245">
        <f t="shared" si="2"/>
        <v>0</v>
      </c>
      <c r="L13" s="240"/>
      <c r="M13" s="203"/>
    </row>
    <row r="14" spans="1:13" s="198" customFormat="1" ht="21.75" customHeight="1">
      <c r="A14" s="126">
        <v>9</v>
      </c>
      <c r="B14" s="200" t="s">
        <v>242</v>
      </c>
      <c r="C14" s="175">
        <f>'Swo MARCH 12'!BH55</f>
        <v>0.04</v>
      </c>
      <c r="D14" s="176">
        <f>'Swo MARCH 12'!BI55</f>
        <v>80</v>
      </c>
      <c r="E14" s="175">
        <f>'Swo MARCH 12'!BJ55</f>
        <v>0</v>
      </c>
      <c r="F14" s="175">
        <f>'Swo MARCH 12'!BK55</f>
        <v>0</v>
      </c>
      <c r="G14" s="175">
        <f>'Swo MARCH 12'!BL55</f>
        <v>0</v>
      </c>
      <c r="H14" s="176">
        <f>'Swo MARCH 12'!BM55</f>
        <v>0</v>
      </c>
      <c r="I14" s="138">
        <f t="shared" si="0"/>
        <v>0</v>
      </c>
      <c r="J14" s="137">
        <f t="shared" si="1"/>
        <v>0</v>
      </c>
      <c r="K14" s="245">
        <f t="shared" si="2"/>
        <v>0</v>
      </c>
      <c r="L14" s="240"/>
      <c r="M14" s="203"/>
    </row>
    <row r="15" spans="1:13" s="198" customFormat="1" ht="21.75" customHeight="1">
      <c r="A15" s="126">
        <v>10</v>
      </c>
      <c r="B15" s="200" t="s">
        <v>243</v>
      </c>
      <c r="C15" s="175">
        <f>'Swo MARCH 12'!BO55</f>
        <v>0.03</v>
      </c>
      <c r="D15" s="176">
        <f>'Swo MARCH 12'!BP55</f>
        <v>60</v>
      </c>
      <c r="E15" s="175">
        <f>'Swo MARCH 12'!BQ55</f>
        <v>0</v>
      </c>
      <c r="F15" s="175">
        <f>'Swo MARCH 12'!BR55</f>
        <v>0</v>
      </c>
      <c r="G15" s="175">
        <f>'Swo MARCH 12'!BS55</f>
        <v>0</v>
      </c>
      <c r="H15" s="176">
        <f>'Swo MARCH 12'!BT55</f>
        <v>0</v>
      </c>
      <c r="I15" s="138">
        <f t="shared" si="0"/>
        <v>0</v>
      </c>
      <c r="J15" s="137">
        <f t="shared" si="1"/>
        <v>0</v>
      </c>
      <c r="K15" s="245">
        <f t="shared" si="2"/>
        <v>0</v>
      </c>
      <c r="L15" s="240"/>
      <c r="M15" s="203"/>
    </row>
    <row r="16" spans="1:13" s="198" customFormat="1" ht="21.75" customHeight="1">
      <c r="A16" s="126">
        <v>11</v>
      </c>
      <c r="B16" s="200" t="s">
        <v>244</v>
      </c>
      <c r="C16" s="175">
        <f>'Swo MARCH 12'!BV55</f>
        <v>0.04</v>
      </c>
      <c r="D16" s="176">
        <f>'Swo MARCH 12'!BW55</f>
        <v>80</v>
      </c>
      <c r="E16" s="175">
        <f>'Swo MARCH 12'!BX55</f>
        <v>0</v>
      </c>
      <c r="F16" s="175">
        <f>'Swo MARCH 12'!BY55</f>
        <v>0</v>
      </c>
      <c r="G16" s="175">
        <f>'Swo MARCH 12'!BZ55</f>
        <v>0</v>
      </c>
      <c r="H16" s="176">
        <f>'Swo MARCH 12'!CA55</f>
        <v>0</v>
      </c>
      <c r="I16" s="138">
        <f t="shared" si="0"/>
        <v>0</v>
      </c>
      <c r="J16" s="137">
        <f t="shared" si="1"/>
        <v>0</v>
      </c>
      <c r="K16" s="245">
        <f t="shared" si="2"/>
        <v>0</v>
      </c>
      <c r="L16" s="240"/>
      <c r="M16" s="203"/>
    </row>
    <row r="17" spans="1:13" s="198" customFormat="1" ht="21.75" customHeight="1">
      <c r="A17" s="126">
        <v>12</v>
      </c>
      <c r="B17" s="200" t="s">
        <v>245</v>
      </c>
      <c r="C17" s="175">
        <f>'Swo MARCH 12'!CC55</f>
        <v>0.01</v>
      </c>
      <c r="D17" s="176">
        <f>'Swo MARCH 12'!CD55</f>
        <v>20</v>
      </c>
      <c r="E17" s="175">
        <f>'Swo MARCH 12'!CE55</f>
        <v>0</v>
      </c>
      <c r="F17" s="175">
        <f>'Swo MARCH 12'!CF55</f>
        <v>0</v>
      </c>
      <c r="G17" s="175">
        <f>'Swo MARCH 12'!CG55</f>
        <v>0</v>
      </c>
      <c r="H17" s="176">
        <f>'Swo MARCH 12'!CH55</f>
        <v>0</v>
      </c>
      <c r="I17" s="138">
        <f t="shared" si="0"/>
        <v>0</v>
      </c>
      <c r="J17" s="137">
        <f t="shared" si="1"/>
        <v>0</v>
      </c>
      <c r="K17" s="245">
        <f t="shared" si="2"/>
        <v>0</v>
      </c>
      <c r="L17" s="240"/>
      <c r="M17" s="203"/>
    </row>
    <row r="18" spans="1:13" s="198" customFormat="1" ht="21.75" customHeight="1">
      <c r="A18" s="126">
        <v>13</v>
      </c>
      <c r="B18" s="200" t="s">
        <v>246</v>
      </c>
      <c r="C18" s="175">
        <f>'Swo MARCH 12'!CJ55</f>
        <v>0.04</v>
      </c>
      <c r="D18" s="176">
        <f>'Swo MARCH 12'!CK55</f>
        <v>80</v>
      </c>
      <c r="E18" s="175">
        <f>'Swo MARCH 12'!CL55</f>
        <v>0</v>
      </c>
      <c r="F18" s="175">
        <f>'Swo MARCH 12'!CM55</f>
        <v>0</v>
      </c>
      <c r="G18" s="175">
        <f>'Swo MARCH 12'!CN55</f>
        <v>0</v>
      </c>
      <c r="H18" s="176">
        <f>'Swo MARCH 12'!CO55</f>
        <v>0</v>
      </c>
      <c r="I18" s="138">
        <f t="shared" si="0"/>
        <v>0</v>
      </c>
      <c r="J18" s="137">
        <f t="shared" si="1"/>
        <v>0</v>
      </c>
      <c r="K18" s="245">
        <f t="shared" si="2"/>
        <v>0</v>
      </c>
      <c r="L18" s="240"/>
      <c r="M18" s="203"/>
    </row>
    <row r="19" spans="1:13" s="198" customFormat="1" ht="21.75" customHeight="1">
      <c r="A19" s="126">
        <v>14</v>
      </c>
      <c r="B19" s="200" t="s">
        <v>247</v>
      </c>
      <c r="C19" s="175">
        <f>'Swo MARCH 12'!CQ55</f>
        <v>0.03</v>
      </c>
      <c r="D19" s="176">
        <f>'Swo MARCH 12'!CR55</f>
        <v>60</v>
      </c>
      <c r="E19" s="175">
        <f>'Swo MARCH 12'!CS55</f>
        <v>0</v>
      </c>
      <c r="F19" s="175">
        <f>'Swo MARCH 12'!CT55</f>
        <v>0</v>
      </c>
      <c r="G19" s="175">
        <f>'Swo MARCH 12'!CU55</f>
        <v>0</v>
      </c>
      <c r="H19" s="176">
        <f>'Swo MARCH 12'!CV55</f>
        <v>0</v>
      </c>
      <c r="I19" s="138">
        <f t="shared" si="0"/>
        <v>0</v>
      </c>
      <c r="J19" s="137">
        <f t="shared" si="1"/>
        <v>0</v>
      </c>
      <c r="K19" s="245">
        <f t="shared" si="2"/>
        <v>0</v>
      </c>
      <c r="L19" s="240"/>
      <c r="M19" s="203"/>
    </row>
    <row r="20" spans="1:13" s="198" customFormat="1" ht="21.75" customHeight="1">
      <c r="A20" s="126">
        <v>15</v>
      </c>
      <c r="B20" s="200" t="s">
        <v>248</v>
      </c>
      <c r="C20" s="175">
        <f>'Swo MARCH 12'!CX55</f>
        <v>0.03</v>
      </c>
      <c r="D20" s="176">
        <f>'Swo MARCH 12'!CY55</f>
        <v>60</v>
      </c>
      <c r="E20" s="175">
        <f>'Swo MARCH 12'!CZ55</f>
        <v>0</v>
      </c>
      <c r="F20" s="175">
        <f>'Swo MARCH 12'!DA55</f>
        <v>0</v>
      </c>
      <c r="G20" s="175">
        <f>'Swo MARCH 12'!DB55</f>
        <v>0</v>
      </c>
      <c r="H20" s="176">
        <f>'Swo MARCH 12'!DC55</f>
        <v>0</v>
      </c>
      <c r="I20" s="138">
        <f t="shared" si="0"/>
        <v>0</v>
      </c>
      <c r="J20" s="137">
        <f t="shared" si="1"/>
        <v>0</v>
      </c>
      <c r="K20" s="245">
        <f t="shared" si="2"/>
        <v>0</v>
      </c>
      <c r="L20" s="240"/>
      <c r="M20" s="203"/>
    </row>
    <row r="21" spans="1:13" s="198" customFormat="1" ht="21.75" customHeight="1">
      <c r="A21" s="126">
        <v>16</v>
      </c>
      <c r="B21" s="200" t="s">
        <v>249</v>
      </c>
      <c r="C21" s="175">
        <f>'Swo MARCH 12'!DE55</f>
        <v>0.03</v>
      </c>
      <c r="D21" s="176">
        <f>'Swo MARCH 12'!DF55</f>
        <v>60</v>
      </c>
      <c r="E21" s="175">
        <f>'Swo MARCH 12'!DG55</f>
        <v>0</v>
      </c>
      <c r="F21" s="175">
        <f>'Swo MARCH 12'!DH55</f>
        <v>0</v>
      </c>
      <c r="G21" s="175">
        <f>'Swo MARCH 12'!DI55</f>
        <v>0</v>
      </c>
      <c r="H21" s="176">
        <f>'Swo MARCH 12'!DJ55</f>
        <v>0</v>
      </c>
      <c r="I21" s="138">
        <f t="shared" si="0"/>
        <v>0</v>
      </c>
      <c r="J21" s="137">
        <f t="shared" si="1"/>
        <v>0</v>
      </c>
      <c r="K21" s="245">
        <f t="shared" si="2"/>
        <v>0</v>
      </c>
      <c r="L21" s="240"/>
      <c r="M21" s="203"/>
    </row>
    <row r="22" spans="1:13" s="198" customFormat="1" ht="21.75" customHeight="1">
      <c r="A22" s="126">
        <v>17</v>
      </c>
      <c r="B22" s="200" t="s">
        <v>250</v>
      </c>
      <c r="C22" s="175">
        <f>'Swo MARCH 12'!DL55</f>
        <v>0.02</v>
      </c>
      <c r="D22" s="176">
        <f>'Swo MARCH 12'!DM55</f>
        <v>40</v>
      </c>
      <c r="E22" s="175">
        <f>'Swo MARCH 12'!DN55</f>
        <v>0</v>
      </c>
      <c r="F22" s="175">
        <f>'Swo MARCH 12'!DO55</f>
        <v>0</v>
      </c>
      <c r="G22" s="175">
        <f>'Swo MARCH 12'!DP55</f>
        <v>0</v>
      </c>
      <c r="H22" s="176">
        <f>'Swo MARCH 12'!DQ55</f>
        <v>0</v>
      </c>
      <c r="I22" s="138">
        <f t="shared" si="0"/>
        <v>0</v>
      </c>
      <c r="J22" s="137">
        <f t="shared" si="1"/>
        <v>0</v>
      </c>
      <c r="K22" s="245">
        <f t="shared" si="2"/>
        <v>0</v>
      </c>
      <c r="L22" s="240"/>
      <c r="M22" s="203"/>
    </row>
    <row r="23" spans="1:13" s="198" customFormat="1" ht="21.75" customHeight="1">
      <c r="A23" s="126">
        <v>18</v>
      </c>
      <c r="B23" s="200" t="s">
        <v>251</v>
      </c>
      <c r="C23" s="175">
        <f>'Swo MARCH 12'!DS55</f>
        <v>0.01</v>
      </c>
      <c r="D23" s="176">
        <f>'Swo MARCH 12'!DT55</f>
        <v>20</v>
      </c>
      <c r="E23" s="175">
        <f>'Swo MARCH 12'!DU55</f>
        <v>0</v>
      </c>
      <c r="F23" s="175">
        <f>'Swo MARCH 12'!DV55</f>
        <v>0</v>
      </c>
      <c r="G23" s="175">
        <f>'Swo MARCH 12'!DW55</f>
        <v>0</v>
      </c>
      <c r="H23" s="176">
        <f>'Swo MARCH 12'!DX55</f>
        <v>0</v>
      </c>
      <c r="I23" s="138">
        <f t="shared" si="0"/>
        <v>0</v>
      </c>
      <c r="J23" s="137">
        <f t="shared" si="1"/>
        <v>0</v>
      </c>
      <c r="K23" s="245">
        <f t="shared" si="2"/>
        <v>0</v>
      </c>
      <c r="L23" s="240"/>
      <c r="M23" s="203"/>
    </row>
    <row r="24" spans="1:13" s="198" customFormat="1" ht="21.75" customHeight="1">
      <c r="A24" s="126">
        <v>19</v>
      </c>
      <c r="B24" s="200" t="s">
        <v>252</v>
      </c>
      <c r="C24" s="175">
        <f>'Swo MARCH 12'!DZ55</f>
        <v>0.03</v>
      </c>
      <c r="D24" s="176">
        <f>'Swo MARCH 12'!EA55</f>
        <v>60</v>
      </c>
      <c r="E24" s="175">
        <f>'Swo MARCH 12'!EB55</f>
        <v>0</v>
      </c>
      <c r="F24" s="175">
        <f>'Swo MARCH 12'!EC55</f>
        <v>0</v>
      </c>
      <c r="G24" s="175">
        <f>'Swo MARCH 12'!ED55</f>
        <v>0</v>
      </c>
      <c r="H24" s="176">
        <f>'Swo MARCH 12'!EE55</f>
        <v>0</v>
      </c>
      <c r="I24" s="138">
        <f t="shared" si="0"/>
        <v>0</v>
      </c>
      <c r="J24" s="137">
        <f t="shared" si="1"/>
        <v>0</v>
      </c>
      <c r="K24" s="245">
        <f t="shared" si="2"/>
        <v>0</v>
      </c>
      <c r="L24" s="240"/>
      <c r="M24" s="203"/>
    </row>
    <row r="25" spans="1:13" s="198" customFormat="1" ht="21.75" customHeight="1">
      <c r="A25" s="126">
        <v>20</v>
      </c>
      <c r="B25" s="200" t="s">
        <v>253</v>
      </c>
      <c r="C25" s="175">
        <f>'Swo MARCH 12'!EG55</f>
        <v>0.01</v>
      </c>
      <c r="D25" s="176">
        <f>'Swo MARCH 12'!EH55</f>
        <v>20</v>
      </c>
      <c r="E25" s="175">
        <f>'Swo MARCH 12'!EI55</f>
        <v>0</v>
      </c>
      <c r="F25" s="175">
        <f>'Swo MARCH 12'!EJ55</f>
        <v>0</v>
      </c>
      <c r="G25" s="175">
        <f>'Swo MARCH 12'!EK55</f>
        <v>0</v>
      </c>
      <c r="H25" s="176">
        <f>'Swo MARCH 12'!EL55</f>
        <v>0</v>
      </c>
      <c r="I25" s="138">
        <f t="shared" si="0"/>
        <v>0</v>
      </c>
      <c r="J25" s="137">
        <f t="shared" si="1"/>
        <v>0</v>
      </c>
      <c r="K25" s="245">
        <f t="shared" si="2"/>
        <v>0</v>
      </c>
      <c r="L25" s="240"/>
      <c r="M25" s="203"/>
    </row>
    <row r="26" spans="1:13" s="198" customFormat="1" ht="21.75" customHeight="1">
      <c r="A26" s="126">
        <v>21</v>
      </c>
      <c r="B26" s="200" t="s">
        <v>254</v>
      </c>
      <c r="C26" s="175">
        <f>'Swo MARCH 12'!EN55</f>
        <v>0.01</v>
      </c>
      <c r="D26" s="176">
        <f>'Swo MARCH 12'!EO55</f>
        <v>20</v>
      </c>
      <c r="E26" s="175">
        <f>'Swo MARCH 12'!EP55</f>
        <v>0</v>
      </c>
      <c r="F26" s="175">
        <f>'Swo MARCH 12'!EQ55</f>
        <v>0</v>
      </c>
      <c r="G26" s="175">
        <f>'Swo MARCH 12'!ER55</f>
        <v>0</v>
      </c>
      <c r="H26" s="176">
        <f>'Swo MARCH 12'!ES55</f>
        <v>0</v>
      </c>
      <c r="I26" s="138">
        <f t="shared" si="0"/>
        <v>0</v>
      </c>
      <c r="J26" s="137">
        <f t="shared" si="1"/>
        <v>0</v>
      </c>
      <c r="K26" s="245">
        <f t="shared" si="2"/>
        <v>0</v>
      </c>
      <c r="L26" s="240"/>
      <c r="M26" s="203"/>
    </row>
    <row r="27" spans="1:13" s="198" customFormat="1" ht="21.75" customHeight="1">
      <c r="A27" s="126">
        <v>22</v>
      </c>
      <c r="B27" s="200" t="s">
        <v>255</v>
      </c>
      <c r="C27" s="175">
        <f>'Swo MARCH 12'!EU55</f>
        <v>0.01</v>
      </c>
      <c r="D27" s="176">
        <f>'Swo MARCH 12'!EV55</f>
        <v>20</v>
      </c>
      <c r="E27" s="175">
        <f>'Swo MARCH 12'!EW55</f>
        <v>0</v>
      </c>
      <c r="F27" s="175">
        <f>'Swo MARCH 12'!EX55</f>
        <v>0</v>
      </c>
      <c r="G27" s="175">
        <f>'Swo MARCH 12'!EY55</f>
        <v>0</v>
      </c>
      <c r="H27" s="176">
        <f>'Swo MARCH 12'!EZ55</f>
        <v>0</v>
      </c>
      <c r="I27" s="138">
        <f t="shared" si="0"/>
        <v>0</v>
      </c>
      <c r="J27" s="137">
        <f t="shared" si="1"/>
        <v>0</v>
      </c>
      <c r="K27" s="245">
        <f t="shared" si="2"/>
        <v>0</v>
      </c>
      <c r="L27" s="240"/>
      <c r="M27" s="203"/>
    </row>
    <row r="28" spans="1:13" s="198" customFormat="1" ht="21.75" customHeight="1">
      <c r="A28" s="126">
        <v>23</v>
      </c>
      <c r="B28" s="200" t="s">
        <v>256</v>
      </c>
      <c r="C28" s="175">
        <f>'Swo MARCH 12'!FB55</f>
        <v>0.01</v>
      </c>
      <c r="D28" s="176">
        <f>'Swo MARCH 12'!FC55</f>
        <v>20</v>
      </c>
      <c r="E28" s="175">
        <f>'Swo MARCH 12'!FD55</f>
        <v>0</v>
      </c>
      <c r="F28" s="175">
        <f>'Swo MARCH 12'!FE55</f>
        <v>0</v>
      </c>
      <c r="G28" s="175">
        <f>'Swo MARCH 12'!FF55</f>
        <v>0</v>
      </c>
      <c r="H28" s="176">
        <f>'Swo MARCH 12'!FG55</f>
        <v>0</v>
      </c>
      <c r="I28" s="138">
        <f t="shared" si="0"/>
        <v>0</v>
      </c>
      <c r="J28" s="137">
        <f t="shared" si="1"/>
        <v>0</v>
      </c>
      <c r="K28" s="245">
        <f t="shared" si="2"/>
        <v>0</v>
      </c>
      <c r="L28" s="240"/>
      <c r="M28" s="203"/>
    </row>
    <row r="29" spans="1:13" s="198" customFormat="1" ht="21.75" customHeight="1">
      <c r="A29" s="126">
        <v>24</v>
      </c>
      <c r="B29" s="200" t="s">
        <v>257</v>
      </c>
      <c r="C29" s="175">
        <f>'Swo MARCH 12'!FI55</f>
        <v>0.01</v>
      </c>
      <c r="D29" s="176">
        <f>'Swo MARCH 12'!FJ55</f>
        <v>20</v>
      </c>
      <c r="E29" s="175">
        <f>'Swo MARCH 12'!FK55</f>
        <v>0</v>
      </c>
      <c r="F29" s="175">
        <f>'Swo MARCH 12'!FL55</f>
        <v>0</v>
      </c>
      <c r="G29" s="175">
        <f>'Swo MARCH 12'!FM55</f>
        <v>0</v>
      </c>
      <c r="H29" s="176">
        <f>'Swo MARCH 12'!FN55</f>
        <v>0</v>
      </c>
      <c r="I29" s="138">
        <f t="shared" si="0"/>
        <v>0</v>
      </c>
      <c r="J29" s="137">
        <f t="shared" si="1"/>
        <v>0</v>
      </c>
      <c r="K29" s="245">
        <f t="shared" si="2"/>
        <v>0</v>
      </c>
      <c r="L29" s="240"/>
      <c r="M29" s="203"/>
    </row>
    <row r="30" spans="1:13" s="198" customFormat="1" ht="21.75" customHeight="1">
      <c r="A30" s="126">
        <v>25</v>
      </c>
      <c r="B30" s="200" t="s">
        <v>258</v>
      </c>
      <c r="C30" s="175">
        <f>'Swo MARCH 12'!FP55</f>
        <v>0.02</v>
      </c>
      <c r="D30" s="176">
        <f>'Swo MARCH 12'!FQ55</f>
        <v>40</v>
      </c>
      <c r="E30" s="175">
        <f>'Swo MARCH 12'!FR55</f>
        <v>0</v>
      </c>
      <c r="F30" s="175">
        <f>'Swo MARCH 12'!FS55</f>
        <v>0</v>
      </c>
      <c r="G30" s="175">
        <f>'Swo MARCH 12'!FT55</f>
        <v>0</v>
      </c>
      <c r="H30" s="176">
        <f>'Swo MARCH 12'!FU55</f>
        <v>0</v>
      </c>
      <c r="I30" s="138">
        <f t="shared" si="0"/>
        <v>0</v>
      </c>
      <c r="J30" s="137">
        <f t="shared" si="1"/>
        <v>0</v>
      </c>
      <c r="K30" s="245">
        <f t="shared" si="2"/>
        <v>0</v>
      </c>
      <c r="L30" s="240"/>
      <c r="M30" s="203"/>
    </row>
    <row r="31" spans="1:13" s="198" customFormat="1" ht="21.75" customHeight="1">
      <c r="A31" s="126">
        <v>26</v>
      </c>
      <c r="B31" s="200" t="s">
        <v>259</v>
      </c>
      <c r="C31" s="175">
        <f>'Swo MARCH 12'!FW55</f>
        <v>0.01</v>
      </c>
      <c r="D31" s="176">
        <f>'Swo MARCH 12'!FX55</f>
        <v>20</v>
      </c>
      <c r="E31" s="175">
        <f>'Swo MARCH 12'!FY55</f>
        <v>0</v>
      </c>
      <c r="F31" s="175">
        <f>'Swo MARCH 12'!FZ55</f>
        <v>0</v>
      </c>
      <c r="G31" s="175">
        <f>'Swo MARCH 12'!GA55</f>
        <v>0</v>
      </c>
      <c r="H31" s="176">
        <f>'Swo MARCH 12'!GB55</f>
        <v>0</v>
      </c>
      <c r="I31" s="138">
        <f t="shared" si="0"/>
        <v>0</v>
      </c>
      <c r="J31" s="137">
        <f t="shared" si="1"/>
        <v>0</v>
      </c>
      <c r="K31" s="245">
        <f t="shared" si="2"/>
        <v>0</v>
      </c>
      <c r="L31" s="240"/>
      <c r="M31" s="203"/>
    </row>
    <row r="32" spans="1:13" s="199" customFormat="1" ht="21.75" customHeight="1" thickBot="1">
      <c r="A32" s="127"/>
      <c r="B32" s="202" t="s">
        <v>260</v>
      </c>
      <c r="C32" s="221">
        <f aca="true" t="shared" si="3" ref="C32:H32">SUM(C6:C31)</f>
        <v>0.6000000000000002</v>
      </c>
      <c r="D32" s="222">
        <f t="shared" si="3"/>
        <v>1200</v>
      </c>
      <c r="E32" s="221">
        <f t="shared" si="3"/>
        <v>0</v>
      </c>
      <c r="F32" s="221">
        <f t="shared" si="3"/>
        <v>0</v>
      </c>
      <c r="G32" s="221">
        <f t="shared" si="3"/>
        <v>0</v>
      </c>
      <c r="H32" s="222">
        <f t="shared" si="3"/>
        <v>0</v>
      </c>
      <c r="I32" s="192">
        <f t="shared" si="0"/>
        <v>0</v>
      </c>
      <c r="J32" s="139">
        <f>IF(E32&gt;0,(G32/E32)*100,0)</f>
        <v>0</v>
      </c>
      <c r="K32" s="384">
        <f t="shared" si="2"/>
        <v>0</v>
      </c>
      <c r="L32" s="241"/>
      <c r="M32" s="131"/>
    </row>
  </sheetData>
  <mergeCells count="2">
    <mergeCell ref="A3:B3"/>
    <mergeCell ref="C3:J3"/>
  </mergeCells>
  <printOptions horizontalCentered="1"/>
  <pageMargins left="0.75" right="0.75" top="1.31" bottom="1" header="0.5" footer="0.5"/>
  <pageSetup horizontalDpi="600" verticalDpi="600" orientation="portrait" paperSize="9" scale="92" r:id="rId1"/>
  <headerFooter alignWithMargins="0">
    <oddFooter>&amp;CPage &amp;P</oddFooter>
  </headerFooter>
</worksheet>
</file>

<file path=xl/worksheets/sheet18.xml><?xml version="1.0" encoding="utf-8"?>
<worksheet xmlns="http://schemas.openxmlformats.org/spreadsheetml/2006/main" xmlns:r="http://schemas.openxmlformats.org/officeDocument/2006/relationships">
  <sheetPr>
    <tabColor indexed="33"/>
  </sheetPr>
  <dimension ref="A1:R33"/>
  <sheetViews>
    <sheetView view="pageBreakPreview" zoomScale="120" zoomScaleNormal="75" zoomScaleSheetLayoutView="120" workbookViewId="0" topLeftCell="A1">
      <pane xSplit="2" ySplit="5" topLeftCell="C15" activePane="bottomRight" state="frozen"/>
      <selection pane="topLeft" activeCell="F36" sqref="F36"/>
      <selection pane="topRight" activeCell="F36" sqref="F36"/>
      <selection pane="bottomLeft" activeCell="F36" sqref="F36"/>
      <selection pane="bottomRight" activeCell="F36" sqref="F36"/>
    </sheetView>
  </sheetViews>
  <sheetFormatPr defaultColWidth="9.140625" defaultRowHeight="22.5" customHeight="1"/>
  <cols>
    <col min="1" max="1" width="5.28125" style="19" customWidth="1"/>
    <col min="2" max="2" width="9.7109375" style="19" customWidth="1"/>
    <col min="3" max="5" width="8.7109375" style="19" customWidth="1"/>
    <col min="6" max="6" width="7.28125" style="19" customWidth="1"/>
    <col min="7" max="7" width="8.7109375" style="19" customWidth="1"/>
    <col min="8" max="8" width="6.7109375" style="19" customWidth="1"/>
    <col min="9" max="9" width="9.28125" style="442" customWidth="1"/>
    <col min="10" max="11" width="8.7109375" style="19" customWidth="1"/>
    <col min="12" max="12" width="6.7109375" style="19" customWidth="1"/>
    <col min="13" max="13" width="2.7109375" style="19" customWidth="1"/>
    <col min="14" max="14" width="5.8515625" style="19" customWidth="1"/>
    <col min="15" max="16384" width="9.140625" style="19" customWidth="1"/>
  </cols>
  <sheetData>
    <row r="1" spans="1:14" ht="24" customHeight="1">
      <c r="A1" s="379" t="s">
        <v>433</v>
      </c>
      <c r="B1" s="380"/>
      <c r="C1" s="380"/>
      <c r="D1" s="380"/>
      <c r="E1" s="380"/>
      <c r="F1" s="380"/>
      <c r="G1" s="380"/>
      <c r="H1" s="380"/>
      <c r="I1" s="438"/>
      <c r="J1" s="380"/>
      <c r="K1" s="380"/>
      <c r="L1" s="381"/>
      <c r="M1" s="198"/>
      <c r="N1" s="198"/>
    </row>
    <row r="2" spans="1:14" ht="24" customHeight="1">
      <c r="A2" s="382" t="s">
        <v>312</v>
      </c>
      <c r="B2" s="182"/>
      <c r="C2" s="182"/>
      <c r="D2" s="182"/>
      <c r="E2" s="182"/>
      <c r="F2" s="182"/>
      <c r="G2" s="182"/>
      <c r="H2" s="182"/>
      <c r="I2" s="439"/>
      <c r="J2" s="182"/>
      <c r="K2" s="182"/>
      <c r="L2" s="383"/>
      <c r="M2" s="198"/>
      <c r="N2" s="198"/>
    </row>
    <row r="3" spans="1:14" ht="24" customHeight="1" thickBot="1">
      <c r="A3" s="566" t="s">
        <v>269</v>
      </c>
      <c r="B3" s="567"/>
      <c r="C3" s="567" t="s">
        <v>380</v>
      </c>
      <c r="D3" s="567"/>
      <c r="E3" s="567"/>
      <c r="F3" s="567"/>
      <c r="G3" s="567"/>
      <c r="H3" s="567"/>
      <c r="I3" s="567"/>
      <c r="J3" s="567"/>
      <c r="K3" s="567"/>
      <c r="L3" s="385"/>
      <c r="M3" s="199"/>
      <c r="N3" s="199"/>
    </row>
    <row r="4" spans="1:13" ht="57" thickBot="1">
      <c r="A4" s="215" t="s">
        <v>224</v>
      </c>
      <c r="B4" s="216" t="s">
        <v>225</v>
      </c>
      <c r="C4" s="217" t="s">
        <v>226</v>
      </c>
      <c r="D4" s="217" t="s">
        <v>241</v>
      </c>
      <c r="E4" s="218" t="s">
        <v>227</v>
      </c>
      <c r="F4" s="226" t="s">
        <v>228</v>
      </c>
      <c r="G4" s="217" t="s">
        <v>229</v>
      </c>
      <c r="H4" s="217" t="s">
        <v>233</v>
      </c>
      <c r="I4" s="440" t="s">
        <v>390</v>
      </c>
      <c r="J4" s="216" t="s">
        <v>230</v>
      </c>
      <c r="K4" s="213" t="s">
        <v>231</v>
      </c>
      <c r="L4" s="243" t="s">
        <v>389</v>
      </c>
      <c r="M4" s="228"/>
    </row>
    <row r="5" spans="1:18" s="198" customFormat="1" ht="21.75" customHeight="1" thickBot="1">
      <c r="A5" s="126">
        <v>1</v>
      </c>
      <c r="B5" s="194">
        <v>2</v>
      </c>
      <c r="C5" s="123">
        <v>3</v>
      </c>
      <c r="D5" s="123">
        <v>4</v>
      </c>
      <c r="E5" s="123">
        <v>5</v>
      </c>
      <c r="F5" s="123">
        <v>6</v>
      </c>
      <c r="G5" s="123">
        <v>7</v>
      </c>
      <c r="H5" s="123">
        <v>8</v>
      </c>
      <c r="I5" s="123">
        <v>9</v>
      </c>
      <c r="J5" s="123">
        <v>10</v>
      </c>
      <c r="K5" s="123">
        <v>11</v>
      </c>
      <c r="L5" s="123">
        <v>12</v>
      </c>
      <c r="M5" s="229"/>
      <c r="N5" s="210"/>
      <c r="O5" s="204"/>
      <c r="P5" s="227"/>
      <c r="Q5" s="227"/>
      <c r="R5" s="227"/>
    </row>
    <row r="6" spans="1:14" s="198" customFormat="1" ht="21.75" customHeight="1">
      <c r="A6" s="126">
        <v>1</v>
      </c>
      <c r="B6" s="200" t="s">
        <v>234</v>
      </c>
      <c r="C6" s="175">
        <f>'Swo MARCH 12'!D57</f>
        <v>2.2</v>
      </c>
      <c r="D6" s="176">
        <f>'Swo MARCH 12'!E57</f>
        <v>220</v>
      </c>
      <c r="E6" s="175">
        <f>'Swo MARCH 12'!F57</f>
        <v>1.2</v>
      </c>
      <c r="F6" s="175">
        <f>'Swo MARCH 12'!G57</f>
        <v>0.2</v>
      </c>
      <c r="G6" s="175">
        <f>'Swo MARCH 12'!H57</f>
        <v>1.2</v>
      </c>
      <c r="H6" s="176">
        <f>'Swo MARCH 12'!I57</f>
        <v>55</v>
      </c>
      <c r="I6" s="176">
        <f>'Swo MARCH 12'!J57</f>
        <v>0</v>
      </c>
      <c r="J6" s="138">
        <f>IF(C6&gt;0,(G6/C6)*100,0)</f>
        <v>54.54545454545454</v>
      </c>
      <c r="K6" s="137">
        <f>IF(E6&gt;0,(G6/E6)*100,0)</f>
        <v>100</v>
      </c>
      <c r="L6" s="245">
        <f>IF(E6&gt;0,(E6/C6)*100,0)</f>
        <v>54.54545454545454</v>
      </c>
      <c r="M6" s="233"/>
      <c r="N6" s="205"/>
    </row>
    <row r="7" spans="1:14" s="198" customFormat="1" ht="21.75" customHeight="1">
      <c r="A7" s="126">
        <v>2</v>
      </c>
      <c r="B7" s="200" t="s">
        <v>235</v>
      </c>
      <c r="C7" s="175">
        <f>'Swo MARCH 12'!K57</f>
        <v>0.9</v>
      </c>
      <c r="D7" s="176">
        <f>'Swo MARCH 12'!L57</f>
        <v>90</v>
      </c>
      <c r="E7" s="175">
        <f>'Swo MARCH 12'!M57</f>
        <v>1.08</v>
      </c>
      <c r="F7" s="175">
        <f>'Swo MARCH 12'!N57</f>
        <v>0.45</v>
      </c>
      <c r="G7" s="175">
        <f>'Swo MARCH 12'!O57</f>
        <v>1.02</v>
      </c>
      <c r="H7" s="176">
        <f>'Swo MARCH 12'!P57</f>
        <v>56</v>
      </c>
      <c r="I7" s="176">
        <f>'Swo MARCH 12'!Q57</f>
        <v>0</v>
      </c>
      <c r="J7" s="138">
        <f aca="true" t="shared" si="0" ref="J7:J32">IF(C7&gt;0,(G7/C7)*100,0)</f>
        <v>113.33333333333333</v>
      </c>
      <c r="K7" s="137">
        <f aca="true" t="shared" si="1" ref="K7:K31">IF(E7&gt;0,(G7/E7)*100,0)</f>
        <v>94.44444444444444</v>
      </c>
      <c r="L7" s="245">
        <f aca="true" t="shared" si="2" ref="L7:L32">IF(E7&gt;0,(E7/C7)*100,0)</f>
        <v>120</v>
      </c>
      <c r="M7" s="234"/>
      <c r="N7" s="125"/>
    </row>
    <row r="8" spans="1:14" s="198" customFormat="1" ht="21.75" customHeight="1">
      <c r="A8" s="126">
        <v>3</v>
      </c>
      <c r="B8" s="200" t="s">
        <v>236</v>
      </c>
      <c r="C8" s="175">
        <f>'Swo MARCH 12'!R57</f>
        <v>3</v>
      </c>
      <c r="D8" s="176">
        <f>'Swo MARCH 12'!S57</f>
        <v>300</v>
      </c>
      <c r="E8" s="175">
        <f>'Swo MARCH 12'!T57</f>
        <v>2</v>
      </c>
      <c r="F8" s="175">
        <f>'Swo MARCH 12'!U57</f>
        <v>0.54</v>
      </c>
      <c r="G8" s="175">
        <f>'Swo MARCH 12'!V57</f>
        <v>1.53</v>
      </c>
      <c r="H8" s="176">
        <f>'Swo MARCH 12'!W57</f>
        <v>199</v>
      </c>
      <c r="I8" s="176">
        <f>'Swo MARCH 12'!X57</f>
        <v>0</v>
      </c>
      <c r="J8" s="138">
        <f t="shared" si="0"/>
        <v>51</v>
      </c>
      <c r="K8" s="137">
        <f t="shared" si="1"/>
        <v>76.5</v>
      </c>
      <c r="L8" s="245">
        <f t="shared" si="2"/>
        <v>66.66666666666666</v>
      </c>
      <c r="M8" s="234"/>
      <c r="N8" s="125"/>
    </row>
    <row r="9" spans="1:14" s="198" customFormat="1" ht="21.75" customHeight="1">
      <c r="A9" s="126">
        <v>4</v>
      </c>
      <c r="B9" s="200" t="s">
        <v>238</v>
      </c>
      <c r="C9" s="175">
        <f>'Swo MARCH 12'!Y57</f>
        <v>1.5</v>
      </c>
      <c r="D9" s="176">
        <f>'Swo MARCH 12'!Z57</f>
        <v>150</v>
      </c>
      <c r="E9" s="175">
        <f>'Swo MARCH 12'!AA57</f>
        <v>1.85</v>
      </c>
      <c r="F9" s="175">
        <f>'Swo MARCH 12'!AB57</f>
        <v>0.32</v>
      </c>
      <c r="G9" s="175">
        <f>'Swo MARCH 12'!AC57</f>
        <v>1.8</v>
      </c>
      <c r="H9" s="176">
        <f>'Swo MARCH 12'!AD57</f>
        <v>92</v>
      </c>
      <c r="I9" s="176">
        <f>'Swo MARCH 12'!AE57</f>
        <v>10</v>
      </c>
      <c r="J9" s="138">
        <f t="shared" si="0"/>
        <v>120</v>
      </c>
      <c r="K9" s="137">
        <f t="shared" si="1"/>
        <v>97.29729729729729</v>
      </c>
      <c r="L9" s="245">
        <f t="shared" si="2"/>
        <v>123.33333333333334</v>
      </c>
      <c r="M9" s="234"/>
      <c r="N9" s="125"/>
    </row>
    <row r="10" spans="1:14" s="198" customFormat="1" ht="21.75" customHeight="1">
      <c r="A10" s="126">
        <v>5</v>
      </c>
      <c r="B10" s="200" t="s">
        <v>237</v>
      </c>
      <c r="C10" s="175">
        <f>'Swo MARCH 12'!AF57</f>
        <v>3</v>
      </c>
      <c r="D10" s="176">
        <f>'Swo MARCH 12'!AG57</f>
        <v>300</v>
      </c>
      <c r="E10" s="175">
        <f>'Swo MARCH 12'!AH57</f>
        <v>3</v>
      </c>
      <c r="F10" s="175">
        <f>'Swo MARCH 12'!AI57</f>
        <v>0.9</v>
      </c>
      <c r="G10" s="175">
        <f>'Swo MARCH 12'!AJ57</f>
        <v>3</v>
      </c>
      <c r="H10" s="176">
        <f>'Swo MARCH 12'!AK57</f>
        <v>138</v>
      </c>
      <c r="I10" s="176">
        <f>'Swo MARCH 12'!AL57</f>
        <v>0</v>
      </c>
      <c r="J10" s="138">
        <f t="shared" si="0"/>
        <v>100</v>
      </c>
      <c r="K10" s="137">
        <f t="shared" si="1"/>
        <v>100</v>
      </c>
      <c r="L10" s="245">
        <f t="shared" si="2"/>
        <v>100</v>
      </c>
      <c r="M10" s="234"/>
      <c r="N10" s="125"/>
    </row>
    <row r="11" spans="1:14" s="198" customFormat="1" ht="21.75" customHeight="1">
      <c r="A11" s="126">
        <v>6</v>
      </c>
      <c r="B11" s="200" t="s">
        <v>239</v>
      </c>
      <c r="C11" s="175">
        <f>'Swo MARCH 12'!AM57</f>
        <v>1.9</v>
      </c>
      <c r="D11" s="176">
        <f>'Swo MARCH 12'!AN57</f>
        <v>190</v>
      </c>
      <c r="E11" s="175">
        <f>'Swo MARCH 12'!AO57</f>
        <v>1.85</v>
      </c>
      <c r="F11" s="175">
        <f>'Swo MARCH 12'!AP57</f>
        <v>1</v>
      </c>
      <c r="G11" s="175">
        <f>'Swo MARCH 12'!AQ57</f>
        <v>1.65</v>
      </c>
      <c r="H11" s="176">
        <f>'Swo MARCH 12'!AR57</f>
        <v>35</v>
      </c>
      <c r="I11" s="176">
        <f>'Swo MARCH 12'!AS57</f>
        <v>0</v>
      </c>
      <c r="J11" s="138">
        <f t="shared" si="0"/>
        <v>86.8421052631579</v>
      </c>
      <c r="K11" s="137">
        <f t="shared" si="1"/>
        <v>89.18918918918918</v>
      </c>
      <c r="L11" s="245">
        <f t="shared" si="2"/>
        <v>97.36842105263159</v>
      </c>
      <c r="M11" s="234"/>
      <c r="N11" s="125"/>
    </row>
    <row r="12" spans="1:14" s="198" customFormat="1" ht="21.75" customHeight="1">
      <c r="A12" s="126">
        <v>7</v>
      </c>
      <c r="B12" s="200" t="s">
        <v>240</v>
      </c>
      <c r="C12" s="175">
        <f>'Swo MARCH 12'!AT57</f>
        <v>1.7</v>
      </c>
      <c r="D12" s="176">
        <f>'Swo MARCH 12'!AU57</f>
        <v>170</v>
      </c>
      <c r="E12" s="175">
        <f>'Swo MARCH 12'!AV57</f>
        <v>1.7</v>
      </c>
      <c r="F12" s="175">
        <f>'Swo MARCH 12'!AW57</f>
        <v>0.74</v>
      </c>
      <c r="G12" s="175">
        <f>'Swo MARCH 12'!AX57</f>
        <v>1.7</v>
      </c>
      <c r="H12" s="176">
        <f>'Swo MARCH 12'!AY57</f>
        <v>96</v>
      </c>
      <c r="I12" s="176">
        <f>'Swo MARCH 12'!AZ57</f>
        <v>0</v>
      </c>
      <c r="J12" s="138">
        <f t="shared" si="0"/>
        <v>100</v>
      </c>
      <c r="K12" s="137">
        <f t="shared" si="1"/>
        <v>100</v>
      </c>
      <c r="L12" s="245">
        <f t="shared" si="2"/>
        <v>100</v>
      </c>
      <c r="M12" s="234"/>
      <c r="N12" s="125"/>
    </row>
    <row r="13" spans="1:14" s="198" customFormat="1" ht="21.75" customHeight="1">
      <c r="A13" s="126">
        <v>8</v>
      </c>
      <c r="B13" s="200" t="s">
        <v>261</v>
      </c>
      <c r="C13" s="175">
        <f>'Swo MARCH 12'!BA57</f>
        <v>3.3</v>
      </c>
      <c r="D13" s="176">
        <f>'Swo MARCH 12'!BB57</f>
        <v>330</v>
      </c>
      <c r="E13" s="175">
        <f>'Swo MARCH 12'!BC57</f>
        <v>2.45</v>
      </c>
      <c r="F13" s="175">
        <f>'Swo MARCH 12'!BD57</f>
        <v>0</v>
      </c>
      <c r="G13" s="175">
        <f>'Swo MARCH 12'!BE57</f>
        <v>2.43</v>
      </c>
      <c r="H13" s="176">
        <f>'Swo MARCH 12'!BF57</f>
        <v>143</v>
      </c>
      <c r="I13" s="176">
        <f>'Swo MARCH 12'!BG57</f>
        <v>0</v>
      </c>
      <c r="J13" s="138">
        <f t="shared" si="0"/>
        <v>73.63636363636364</v>
      </c>
      <c r="K13" s="137">
        <f t="shared" si="1"/>
        <v>99.18367346938776</v>
      </c>
      <c r="L13" s="245">
        <f t="shared" si="2"/>
        <v>74.24242424242425</v>
      </c>
      <c r="M13" s="234"/>
      <c r="N13" s="125"/>
    </row>
    <row r="14" spans="1:14" s="198" customFormat="1" ht="21.75" customHeight="1">
      <c r="A14" s="126">
        <v>9</v>
      </c>
      <c r="B14" s="200" t="s">
        <v>242</v>
      </c>
      <c r="C14" s="175">
        <f>'Swo MARCH 12'!BH57</f>
        <v>2</v>
      </c>
      <c r="D14" s="176">
        <f>'Swo MARCH 12'!BI57</f>
        <v>200</v>
      </c>
      <c r="E14" s="175">
        <f>'Swo MARCH 12'!BJ57</f>
        <v>2</v>
      </c>
      <c r="F14" s="175">
        <f>'Swo MARCH 12'!BK57</f>
        <v>0.51</v>
      </c>
      <c r="G14" s="175">
        <f>'Swo MARCH 12'!BL57</f>
        <v>1.5</v>
      </c>
      <c r="H14" s="176">
        <f>'Swo MARCH 12'!BM57</f>
        <v>83</v>
      </c>
      <c r="I14" s="176">
        <f>'Swo MARCH 12'!BN57</f>
        <v>0</v>
      </c>
      <c r="J14" s="138">
        <f t="shared" si="0"/>
        <v>75</v>
      </c>
      <c r="K14" s="137">
        <f t="shared" si="1"/>
        <v>75</v>
      </c>
      <c r="L14" s="245">
        <f t="shared" si="2"/>
        <v>100</v>
      </c>
      <c r="M14" s="234"/>
      <c r="N14" s="125"/>
    </row>
    <row r="15" spans="1:14" s="198" customFormat="1" ht="21.75" customHeight="1">
      <c r="A15" s="126">
        <v>10</v>
      </c>
      <c r="B15" s="200" t="s">
        <v>243</v>
      </c>
      <c r="C15" s="175">
        <f>'Swo MARCH 12'!BO57</f>
        <v>1.7</v>
      </c>
      <c r="D15" s="176">
        <f>'Swo MARCH 12'!BP57</f>
        <v>170</v>
      </c>
      <c r="E15" s="175">
        <f>'Swo MARCH 12'!BQ57</f>
        <v>1.5</v>
      </c>
      <c r="F15" s="175">
        <f>'Swo MARCH 12'!BR57</f>
        <v>0.28</v>
      </c>
      <c r="G15" s="175">
        <f>'Swo MARCH 12'!BS57</f>
        <v>1.13</v>
      </c>
      <c r="H15" s="176">
        <f>'Swo MARCH 12'!BT57</f>
        <v>60</v>
      </c>
      <c r="I15" s="176">
        <f>'Swo MARCH 12'!BU57</f>
        <v>0</v>
      </c>
      <c r="J15" s="138">
        <f t="shared" si="0"/>
        <v>66.47058823529412</v>
      </c>
      <c r="K15" s="137">
        <f t="shared" si="1"/>
        <v>75.33333333333333</v>
      </c>
      <c r="L15" s="245">
        <f t="shared" si="2"/>
        <v>88.23529411764706</v>
      </c>
      <c r="M15" s="234"/>
      <c r="N15" s="125"/>
    </row>
    <row r="16" spans="1:14" s="198" customFormat="1" ht="21.75" customHeight="1">
      <c r="A16" s="126">
        <v>11</v>
      </c>
      <c r="B16" s="200" t="s">
        <v>244</v>
      </c>
      <c r="C16" s="175">
        <f>'Swo MARCH 12'!BV57</f>
        <v>3.8</v>
      </c>
      <c r="D16" s="176">
        <f>'Swo MARCH 12'!BW57</f>
        <v>380</v>
      </c>
      <c r="E16" s="175">
        <f>'Swo MARCH 12'!BX57</f>
        <v>1.6</v>
      </c>
      <c r="F16" s="175">
        <f>'Swo MARCH 12'!BY57</f>
        <v>0</v>
      </c>
      <c r="G16" s="175">
        <f>'Swo MARCH 12'!BZ57</f>
        <v>1.6</v>
      </c>
      <c r="H16" s="176">
        <f>'Swo MARCH 12'!CA57</f>
        <v>203</v>
      </c>
      <c r="I16" s="176">
        <f>'Swo MARCH 12'!CB57</f>
        <v>0</v>
      </c>
      <c r="J16" s="138">
        <f t="shared" si="0"/>
        <v>42.10526315789474</v>
      </c>
      <c r="K16" s="137">
        <f t="shared" si="1"/>
        <v>100</v>
      </c>
      <c r="L16" s="245">
        <f t="shared" si="2"/>
        <v>42.10526315789474</v>
      </c>
      <c r="M16" s="234"/>
      <c r="N16" s="125"/>
    </row>
    <row r="17" spans="1:14" s="198" customFormat="1" ht="21.75" customHeight="1">
      <c r="A17" s="126">
        <v>12</v>
      </c>
      <c r="B17" s="200" t="s">
        <v>245</v>
      </c>
      <c r="C17" s="175">
        <f>'Swo MARCH 12'!CC57</f>
        <v>1.8</v>
      </c>
      <c r="D17" s="176">
        <f>'Swo MARCH 12'!CD57</f>
        <v>180</v>
      </c>
      <c r="E17" s="175">
        <f>'Swo MARCH 12'!CE57</f>
        <v>0.6</v>
      </c>
      <c r="F17" s="175">
        <f>'Swo MARCH 12'!CF57</f>
        <v>0.04</v>
      </c>
      <c r="G17" s="175">
        <f>'Swo MARCH 12'!CG57</f>
        <v>0.6</v>
      </c>
      <c r="H17" s="176">
        <f>'Swo MARCH 12'!CH57</f>
        <v>33</v>
      </c>
      <c r="I17" s="176">
        <f>'Swo MARCH 12'!CI57</f>
        <v>0</v>
      </c>
      <c r="J17" s="138">
        <f t="shared" si="0"/>
        <v>33.33333333333333</v>
      </c>
      <c r="K17" s="137">
        <f t="shared" si="1"/>
        <v>100</v>
      </c>
      <c r="L17" s="245">
        <f t="shared" si="2"/>
        <v>33.33333333333333</v>
      </c>
      <c r="M17" s="234"/>
      <c r="N17" s="125"/>
    </row>
    <row r="18" spans="1:14" s="198" customFormat="1" ht="21.75" customHeight="1">
      <c r="A18" s="126">
        <v>13</v>
      </c>
      <c r="B18" s="200" t="s">
        <v>246</v>
      </c>
      <c r="C18" s="175">
        <f>'Swo MARCH 12'!CJ57</f>
        <v>1.5</v>
      </c>
      <c r="D18" s="176">
        <f>'Swo MARCH 12'!CK57</f>
        <v>150</v>
      </c>
      <c r="E18" s="175">
        <f>'Swo MARCH 12'!CL57</f>
        <v>0.35</v>
      </c>
      <c r="F18" s="175">
        <f>'Swo MARCH 12'!CM57</f>
        <v>0</v>
      </c>
      <c r="G18" s="175">
        <f>'Swo MARCH 12'!CN57</f>
        <v>0.35</v>
      </c>
      <c r="H18" s="176">
        <f>'Swo MARCH 12'!CO57</f>
        <v>16</v>
      </c>
      <c r="I18" s="176">
        <f>'Swo MARCH 12'!CP57</f>
        <v>0</v>
      </c>
      <c r="J18" s="138">
        <f t="shared" si="0"/>
        <v>23.333333333333332</v>
      </c>
      <c r="K18" s="137">
        <f t="shared" si="1"/>
        <v>100</v>
      </c>
      <c r="L18" s="245">
        <f t="shared" si="2"/>
        <v>23.333333333333332</v>
      </c>
      <c r="M18" s="234"/>
      <c r="N18" s="125"/>
    </row>
    <row r="19" spans="1:14" s="198" customFormat="1" ht="21.75" customHeight="1">
      <c r="A19" s="126">
        <v>14</v>
      </c>
      <c r="B19" s="200" t="s">
        <v>247</v>
      </c>
      <c r="C19" s="175">
        <f>'Swo MARCH 12'!CQ57</f>
        <v>1</v>
      </c>
      <c r="D19" s="176">
        <f>'Swo MARCH 12'!CR57</f>
        <v>100</v>
      </c>
      <c r="E19" s="175">
        <f>'Swo MARCH 12'!CS57</f>
        <v>0.76</v>
      </c>
      <c r="F19" s="175">
        <f>'Swo MARCH 12'!CT57</f>
        <v>0.21</v>
      </c>
      <c r="G19" s="175">
        <f>'Swo MARCH 12'!CU57</f>
        <v>0.63</v>
      </c>
      <c r="H19" s="176">
        <f>'Swo MARCH 12'!CV57</f>
        <v>60</v>
      </c>
      <c r="I19" s="176">
        <f>'Swo MARCH 12'!CW57</f>
        <v>0</v>
      </c>
      <c r="J19" s="138">
        <f t="shared" si="0"/>
        <v>63</v>
      </c>
      <c r="K19" s="137">
        <f t="shared" si="1"/>
        <v>82.89473684210526</v>
      </c>
      <c r="L19" s="245">
        <f t="shared" si="2"/>
        <v>76</v>
      </c>
      <c r="M19" s="234"/>
      <c r="N19" s="125"/>
    </row>
    <row r="20" spans="1:14" s="198" customFormat="1" ht="21.75" customHeight="1">
      <c r="A20" s="126">
        <v>15</v>
      </c>
      <c r="B20" s="200" t="s">
        <v>248</v>
      </c>
      <c r="C20" s="175">
        <f>'Swo MARCH 12'!CX57</f>
        <v>1.6</v>
      </c>
      <c r="D20" s="176">
        <f>'Swo MARCH 12'!CY57</f>
        <v>160</v>
      </c>
      <c r="E20" s="175">
        <f>'Swo MARCH 12'!CZ57</f>
        <v>1.71</v>
      </c>
      <c r="F20" s="175">
        <f>'Swo MARCH 12'!DA57</f>
        <v>0.5</v>
      </c>
      <c r="G20" s="175">
        <f>'Swo MARCH 12'!DB57</f>
        <v>1.69</v>
      </c>
      <c r="H20" s="176">
        <f>'Swo MARCH 12'!DC57</f>
        <v>157</v>
      </c>
      <c r="I20" s="176">
        <f>'Swo MARCH 12'!DD57</f>
        <v>10</v>
      </c>
      <c r="J20" s="138">
        <f t="shared" si="0"/>
        <v>105.62499999999999</v>
      </c>
      <c r="K20" s="137">
        <f t="shared" si="1"/>
        <v>98.83040935672514</v>
      </c>
      <c r="L20" s="245">
        <f t="shared" si="2"/>
        <v>106.87499999999999</v>
      </c>
      <c r="M20" s="234"/>
      <c r="N20" s="125"/>
    </row>
    <row r="21" spans="1:14" s="198" customFormat="1" ht="21.75" customHeight="1">
      <c r="A21" s="126">
        <v>16</v>
      </c>
      <c r="B21" s="200" t="s">
        <v>249</v>
      </c>
      <c r="C21" s="175">
        <f>'Swo MARCH 12'!DE57</f>
        <v>1.5</v>
      </c>
      <c r="D21" s="176">
        <f>'Swo MARCH 12'!DF57</f>
        <v>150</v>
      </c>
      <c r="E21" s="175">
        <f>'Swo MARCH 12'!DG57</f>
        <v>1.5</v>
      </c>
      <c r="F21" s="175">
        <f>'Swo MARCH 12'!DH57</f>
        <v>0.5</v>
      </c>
      <c r="G21" s="175">
        <f>'Swo MARCH 12'!DI57</f>
        <v>1.5</v>
      </c>
      <c r="H21" s="176">
        <f>'Swo MARCH 12'!DJ57</f>
        <v>72</v>
      </c>
      <c r="I21" s="176">
        <f>'Swo MARCH 12'!DK57</f>
        <v>0</v>
      </c>
      <c r="J21" s="138">
        <f t="shared" si="0"/>
        <v>100</v>
      </c>
      <c r="K21" s="137">
        <f t="shared" si="1"/>
        <v>100</v>
      </c>
      <c r="L21" s="245">
        <f t="shared" si="2"/>
        <v>100</v>
      </c>
      <c r="M21" s="234"/>
      <c r="N21" s="125"/>
    </row>
    <row r="22" spans="1:14" s="198" customFormat="1" ht="21.75" customHeight="1">
      <c r="A22" s="126">
        <v>17</v>
      </c>
      <c r="B22" s="200" t="s">
        <v>250</v>
      </c>
      <c r="C22" s="175">
        <f>'Swo MARCH 12'!DL57</f>
        <v>0.3</v>
      </c>
      <c r="D22" s="176">
        <f>'Swo MARCH 12'!DM57</f>
        <v>30</v>
      </c>
      <c r="E22" s="175">
        <f>'Swo MARCH 12'!DN57</f>
        <v>0.38</v>
      </c>
      <c r="F22" s="175">
        <f>'Swo MARCH 12'!DO57</f>
        <v>0.03</v>
      </c>
      <c r="G22" s="175">
        <f>'Swo MARCH 12'!DP57</f>
        <v>0.32</v>
      </c>
      <c r="H22" s="176">
        <f>'Swo MARCH 12'!DQ57</f>
        <v>15</v>
      </c>
      <c r="I22" s="176">
        <f>'Swo MARCH 12'!DR57</f>
        <v>0</v>
      </c>
      <c r="J22" s="138">
        <f t="shared" si="0"/>
        <v>106.66666666666667</v>
      </c>
      <c r="K22" s="137">
        <f t="shared" si="1"/>
        <v>84.21052631578947</v>
      </c>
      <c r="L22" s="245">
        <f t="shared" si="2"/>
        <v>126.66666666666669</v>
      </c>
      <c r="M22" s="234"/>
      <c r="N22" s="125"/>
    </row>
    <row r="23" spans="1:14" s="198" customFormat="1" ht="21.75" customHeight="1">
      <c r="A23" s="126">
        <v>18</v>
      </c>
      <c r="B23" s="200" t="s">
        <v>251</v>
      </c>
      <c r="C23" s="175">
        <f>'Swo MARCH 12'!DS57</f>
        <v>0.2</v>
      </c>
      <c r="D23" s="176">
        <f>'Swo MARCH 12'!DT57</f>
        <v>20</v>
      </c>
      <c r="E23" s="175">
        <f>'Swo MARCH 12'!DU57</f>
        <v>0.06</v>
      </c>
      <c r="F23" s="175">
        <f>'Swo MARCH 12'!DV57</f>
        <v>0.02</v>
      </c>
      <c r="G23" s="175">
        <f>'Swo MARCH 12'!DW57</f>
        <v>0.05</v>
      </c>
      <c r="H23" s="176">
        <f>'Swo MARCH 12'!DX57</f>
        <v>3</v>
      </c>
      <c r="I23" s="176">
        <f>'Swo MARCH 12'!DY57</f>
        <v>0</v>
      </c>
      <c r="J23" s="138">
        <f t="shared" si="0"/>
        <v>25</v>
      </c>
      <c r="K23" s="137">
        <f t="shared" si="1"/>
        <v>83.33333333333334</v>
      </c>
      <c r="L23" s="245">
        <f t="shared" si="2"/>
        <v>30</v>
      </c>
      <c r="M23" s="234"/>
      <c r="N23" s="125"/>
    </row>
    <row r="24" spans="1:14" s="198" customFormat="1" ht="21.75" customHeight="1">
      <c r="A24" s="126">
        <v>19</v>
      </c>
      <c r="B24" s="200" t="s">
        <v>252</v>
      </c>
      <c r="C24" s="175">
        <f>'Swo MARCH 12'!DZ57</f>
        <v>2</v>
      </c>
      <c r="D24" s="176">
        <f>'Swo MARCH 12'!EA57</f>
        <v>200</v>
      </c>
      <c r="E24" s="175">
        <f>'Swo MARCH 12'!EB57</f>
        <v>0.63</v>
      </c>
      <c r="F24" s="175">
        <f>'Swo MARCH 12'!EC57</f>
        <v>0.21</v>
      </c>
      <c r="G24" s="175">
        <f>'Swo MARCH 12'!ED57</f>
        <v>0.63</v>
      </c>
      <c r="H24" s="176">
        <f>'Swo MARCH 12'!EE57</f>
        <v>65</v>
      </c>
      <c r="I24" s="176">
        <f>'Swo MARCH 12'!EF57</f>
        <v>0</v>
      </c>
      <c r="J24" s="138">
        <f t="shared" si="0"/>
        <v>31.5</v>
      </c>
      <c r="K24" s="137">
        <f t="shared" si="1"/>
        <v>100</v>
      </c>
      <c r="L24" s="245">
        <f t="shared" si="2"/>
        <v>31.5</v>
      </c>
      <c r="M24" s="234"/>
      <c r="N24" s="125"/>
    </row>
    <row r="25" spans="1:14" s="198" customFormat="1" ht="21.75" customHeight="1">
      <c r="A25" s="126">
        <v>20</v>
      </c>
      <c r="B25" s="200" t="s">
        <v>253</v>
      </c>
      <c r="C25" s="175">
        <f>'Swo MARCH 12'!EG57</f>
        <v>0.9</v>
      </c>
      <c r="D25" s="176">
        <f>'Swo MARCH 12'!EH57</f>
        <v>90</v>
      </c>
      <c r="E25" s="175">
        <f>'Swo MARCH 12'!EI57</f>
        <v>0.9</v>
      </c>
      <c r="F25" s="175">
        <f>'Swo MARCH 12'!EJ57</f>
        <v>0</v>
      </c>
      <c r="G25" s="175">
        <f>'Swo MARCH 12'!EK57</f>
        <v>0.5</v>
      </c>
      <c r="H25" s="176">
        <f>'Swo MARCH 12'!EL57</f>
        <v>50</v>
      </c>
      <c r="I25" s="176">
        <f>'Swo MARCH 12'!EM57</f>
        <v>0</v>
      </c>
      <c r="J25" s="138">
        <f t="shared" si="0"/>
        <v>55.55555555555556</v>
      </c>
      <c r="K25" s="137">
        <f t="shared" si="1"/>
        <v>55.55555555555556</v>
      </c>
      <c r="L25" s="245">
        <f t="shared" si="2"/>
        <v>100</v>
      </c>
      <c r="M25" s="234"/>
      <c r="N25" s="125"/>
    </row>
    <row r="26" spans="1:14" s="198" customFormat="1" ht="21.75" customHeight="1">
      <c r="A26" s="126">
        <v>21</v>
      </c>
      <c r="B26" s="200" t="s">
        <v>254</v>
      </c>
      <c r="C26" s="175">
        <f>'Swo MARCH 12'!EN57</f>
        <v>0.2</v>
      </c>
      <c r="D26" s="176">
        <f>'Swo MARCH 12'!EO57</f>
        <v>20</v>
      </c>
      <c r="E26" s="175">
        <f>'Swo MARCH 12'!EP57</f>
        <v>0.19</v>
      </c>
      <c r="F26" s="175">
        <f>'Swo MARCH 12'!EQ57</f>
        <v>0.04</v>
      </c>
      <c r="G26" s="175">
        <f>'Swo MARCH 12'!ER57</f>
        <v>0.18</v>
      </c>
      <c r="H26" s="176">
        <f>'Swo MARCH 12'!ES57</f>
        <v>9</v>
      </c>
      <c r="I26" s="176">
        <f>'Swo MARCH 12'!ET57</f>
        <v>0</v>
      </c>
      <c r="J26" s="138">
        <f t="shared" si="0"/>
        <v>89.99999999999999</v>
      </c>
      <c r="K26" s="137">
        <f t="shared" si="1"/>
        <v>94.73684210526315</v>
      </c>
      <c r="L26" s="245">
        <f t="shared" si="2"/>
        <v>95</v>
      </c>
      <c r="M26" s="234"/>
      <c r="N26" s="125"/>
    </row>
    <row r="27" spans="1:14" s="198" customFormat="1" ht="21.75" customHeight="1">
      <c r="A27" s="126">
        <v>22</v>
      </c>
      <c r="B27" s="200" t="s">
        <v>255</v>
      </c>
      <c r="C27" s="175">
        <f>'Swo MARCH 12'!EU57</f>
        <v>0.2</v>
      </c>
      <c r="D27" s="176">
        <f>'Swo MARCH 12'!EV57</f>
        <v>20</v>
      </c>
      <c r="E27" s="175">
        <f>'Swo MARCH 12'!EW57</f>
        <v>0.05</v>
      </c>
      <c r="F27" s="175">
        <f>'Swo MARCH 12'!EX57</f>
        <v>0.01</v>
      </c>
      <c r="G27" s="175">
        <f>'Swo MARCH 12'!EY57</f>
        <v>0.05</v>
      </c>
      <c r="H27" s="176">
        <f>'Swo MARCH 12'!EZ57</f>
        <v>0</v>
      </c>
      <c r="I27" s="176">
        <f>'Swo MARCH 12'!FA57</f>
        <v>0</v>
      </c>
      <c r="J27" s="138">
        <f t="shared" si="0"/>
        <v>25</v>
      </c>
      <c r="K27" s="137">
        <f t="shared" si="1"/>
        <v>100</v>
      </c>
      <c r="L27" s="245">
        <f t="shared" si="2"/>
        <v>25</v>
      </c>
      <c r="M27" s="234"/>
      <c r="N27" s="125"/>
    </row>
    <row r="28" spans="1:14" s="198" customFormat="1" ht="21.75" customHeight="1">
      <c r="A28" s="126">
        <v>23</v>
      </c>
      <c r="B28" s="200" t="s">
        <v>256</v>
      </c>
      <c r="C28" s="175">
        <f>'Swo MARCH 12'!FB57</f>
        <v>0.2</v>
      </c>
      <c r="D28" s="176">
        <f>'Swo MARCH 12'!FC57</f>
        <v>20</v>
      </c>
      <c r="E28" s="175">
        <f>'Swo MARCH 12'!FD57</f>
        <v>0.13</v>
      </c>
      <c r="F28" s="175">
        <f>'Swo MARCH 12'!FE57</f>
        <v>0.04</v>
      </c>
      <c r="G28" s="175">
        <f>'Swo MARCH 12'!FF57</f>
        <v>0.13</v>
      </c>
      <c r="H28" s="176">
        <f>'Swo MARCH 12'!FG57</f>
        <v>4</v>
      </c>
      <c r="I28" s="176">
        <f>'Swo MARCH 12'!FH57</f>
        <v>0</v>
      </c>
      <c r="J28" s="138">
        <f t="shared" si="0"/>
        <v>65</v>
      </c>
      <c r="K28" s="137">
        <f t="shared" si="1"/>
        <v>100</v>
      </c>
      <c r="L28" s="245">
        <f t="shared" si="2"/>
        <v>65</v>
      </c>
      <c r="M28" s="234"/>
      <c r="N28" s="125"/>
    </row>
    <row r="29" spans="1:14" s="198" customFormat="1" ht="21.75" customHeight="1">
      <c r="A29" s="126">
        <v>24</v>
      </c>
      <c r="B29" s="200" t="s">
        <v>257</v>
      </c>
      <c r="C29" s="175">
        <f>'Swo MARCH 12'!FI57</f>
        <v>0</v>
      </c>
      <c r="D29" s="176">
        <f>'Swo MARCH 12'!FJ57</f>
        <v>0</v>
      </c>
      <c r="E29" s="175">
        <f>'Swo MARCH 12'!FK57</f>
        <v>0.01</v>
      </c>
      <c r="F29" s="175">
        <f>'Swo MARCH 12'!FL57</f>
        <v>0</v>
      </c>
      <c r="G29" s="175">
        <f>'Swo MARCH 12'!FM57</f>
        <v>0</v>
      </c>
      <c r="H29" s="176">
        <f>'Swo MARCH 12'!FN57</f>
        <v>0</v>
      </c>
      <c r="I29" s="176">
        <f>'Swo MARCH 12'!FO57</f>
        <v>0</v>
      </c>
      <c r="J29" s="138">
        <f t="shared" si="0"/>
        <v>0</v>
      </c>
      <c r="K29" s="137">
        <f t="shared" si="1"/>
        <v>0</v>
      </c>
      <c r="L29" s="245" t="e">
        <f t="shared" si="2"/>
        <v>#DIV/0!</v>
      </c>
      <c r="M29" s="234"/>
      <c r="N29" s="125"/>
    </row>
    <row r="30" spans="1:14" s="198" customFormat="1" ht="21.75" customHeight="1">
      <c r="A30" s="126">
        <v>25</v>
      </c>
      <c r="B30" s="200" t="s">
        <v>258</v>
      </c>
      <c r="C30" s="175">
        <f>'Swo MARCH 12'!FP57</f>
        <v>1.6</v>
      </c>
      <c r="D30" s="176">
        <f>'Swo MARCH 12'!FQ57</f>
        <v>160</v>
      </c>
      <c r="E30" s="175">
        <f>'Swo MARCH 12'!FR57</f>
        <v>1.41</v>
      </c>
      <c r="F30" s="175">
        <f>'Swo MARCH 12'!FS57</f>
        <v>0.23</v>
      </c>
      <c r="G30" s="175">
        <f>'Swo MARCH 12'!FT57</f>
        <v>1.14</v>
      </c>
      <c r="H30" s="176">
        <f>'Swo MARCH 12'!FU57</f>
        <v>11</v>
      </c>
      <c r="I30" s="176">
        <f>'Swo MARCH 12'!FV57</f>
        <v>0</v>
      </c>
      <c r="J30" s="138">
        <f t="shared" si="0"/>
        <v>71.24999999999999</v>
      </c>
      <c r="K30" s="137">
        <f t="shared" si="1"/>
        <v>80.85106382978722</v>
      </c>
      <c r="L30" s="245">
        <f t="shared" si="2"/>
        <v>88.12499999999999</v>
      </c>
      <c r="M30" s="234"/>
      <c r="N30" s="125"/>
    </row>
    <row r="31" spans="1:14" s="198" customFormat="1" ht="21.75" customHeight="1">
      <c r="A31" s="126">
        <v>26</v>
      </c>
      <c r="B31" s="200" t="s">
        <v>259</v>
      </c>
      <c r="C31" s="175">
        <f>'Swo MARCH 12'!FW57</f>
        <v>0.3</v>
      </c>
      <c r="D31" s="176">
        <f>'Swo MARCH 12'!FX57</f>
        <v>30</v>
      </c>
      <c r="E31" s="175">
        <f>'Swo MARCH 12'!FY57</f>
        <v>0.15</v>
      </c>
      <c r="F31" s="175">
        <f>'Swo MARCH 12'!FZ57</f>
        <v>0.1</v>
      </c>
      <c r="G31" s="175">
        <f>'Swo MARCH 12'!GA57</f>
        <v>0.15</v>
      </c>
      <c r="H31" s="176">
        <f>'Swo MARCH 12'!GB57</f>
        <v>10</v>
      </c>
      <c r="I31" s="176">
        <f>'Swo MARCH 12'!GC57</f>
        <v>0</v>
      </c>
      <c r="J31" s="138">
        <f t="shared" si="0"/>
        <v>50</v>
      </c>
      <c r="K31" s="137">
        <f t="shared" si="1"/>
        <v>100</v>
      </c>
      <c r="L31" s="245">
        <f t="shared" si="2"/>
        <v>50</v>
      </c>
      <c r="M31" s="234"/>
      <c r="N31" s="125"/>
    </row>
    <row r="32" spans="1:14" s="199" customFormat="1" ht="21.75" customHeight="1" thickBot="1">
      <c r="A32" s="127"/>
      <c r="B32" s="202" t="s">
        <v>260</v>
      </c>
      <c r="C32" s="221">
        <f aca="true" t="shared" si="3" ref="C32:I32">SUM(C6:C31)</f>
        <v>38.30000000000001</v>
      </c>
      <c r="D32" s="222">
        <f t="shared" si="3"/>
        <v>3830</v>
      </c>
      <c r="E32" s="221">
        <f t="shared" si="3"/>
        <v>29.060000000000002</v>
      </c>
      <c r="F32" s="221">
        <f t="shared" si="3"/>
        <v>6.87</v>
      </c>
      <c r="G32" s="221">
        <f t="shared" si="3"/>
        <v>26.480000000000004</v>
      </c>
      <c r="H32" s="222">
        <f t="shared" si="3"/>
        <v>1665</v>
      </c>
      <c r="I32" s="222">
        <f t="shared" si="3"/>
        <v>20</v>
      </c>
      <c r="J32" s="192">
        <f t="shared" si="0"/>
        <v>69.13838120104437</v>
      </c>
      <c r="K32" s="139">
        <f>IF(E32&gt;0,(G32/E32)*100,0)</f>
        <v>91.12181693048865</v>
      </c>
      <c r="L32" s="384">
        <f t="shared" si="2"/>
        <v>75.8746736292428</v>
      </c>
      <c r="M32" s="235"/>
      <c r="N32" s="131"/>
    </row>
    <row r="33" ht="22.5" customHeight="1">
      <c r="E33" s="224"/>
    </row>
  </sheetData>
  <mergeCells count="2">
    <mergeCell ref="A3:B3"/>
    <mergeCell ref="C3:K3"/>
  </mergeCells>
  <printOptions horizontalCentered="1"/>
  <pageMargins left="0.75" right="0.75" top="1.31" bottom="1" header="0.5" footer="0.5"/>
  <pageSetup horizontalDpi="600" verticalDpi="600" orientation="portrait" paperSize="9" scale="90" r:id="rId1"/>
  <headerFooter alignWithMargins="0">
    <oddFooter>&amp;CPage &amp;P</oddFooter>
  </headerFooter>
</worksheet>
</file>

<file path=xl/worksheets/sheet19.xml><?xml version="1.0" encoding="utf-8"?>
<worksheet xmlns="http://schemas.openxmlformats.org/spreadsheetml/2006/main" xmlns:r="http://schemas.openxmlformats.org/officeDocument/2006/relationships">
  <sheetPr>
    <tabColor indexed="9"/>
  </sheetPr>
  <dimension ref="A1:R33"/>
  <sheetViews>
    <sheetView view="pageBreakPreview" zoomScale="120" zoomScaleNormal="75" zoomScaleSheetLayoutView="120" workbookViewId="0" topLeftCell="A1">
      <pane xSplit="2" ySplit="5" topLeftCell="C6" activePane="bottomRight" state="frozen"/>
      <selection pane="topLeft" activeCell="F36" sqref="F36"/>
      <selection pane="topRight" activeCell="F36" sqref="F36"/>
      <selection pane="bottomLeft" activeCell="F36" sqref="F36"/>
      <selection pane="bottomRight" activeCell="F36" sqref="F36"/>
    </sheetView>
  </sheetViews>
  <sheetFormatPr defaultColWidth="9.140625" defaultRowHeight="22.5" customHeight="1"/>
  <cols>
    <col min="1" max="1" width="5.28125" style="19" customWidth="1"/>
    <col min="2" max="2" width="9.7109375" style="19" customWidth="1"/>
    <col min="3" max="5" width="8.7109375" style="19" customWidth="1"/>
    <col min="6" max="6" width="7.28125" style="19" customWidth="1"/>
    <col min="7" max="7" width="8.7109375" style="19" customWidth="1"/>
    <col min="8" max="8" width="6.7109375" style="19" customWidth="1"/>
    <col min="9" max="9" width="9.28125" style="442" customWidth="1"/>
    <col min="10" max="11" width="8.7109375" style="19" customWidth="1"/>
    <col min="12" max="12" width="6.7109375" style="19" customWidth="1"/>
    <col min="13" max="13" width="2.7109375" style="19" customWidth="1"/>
    <col min="14" max="14" width="5.8515625" style="19" customWidth="1"/>
    <col min="15" max="16384" width="9.140625" style="19" customWidth="1"/>
  </cols>
  <sheetData>
    <row r="1" spans="1:14" ht="24" customHeight="1">
      <c r="A1" s="379" t="s">
        <v>433</v>
      </c>
      <c r="B1" s="380"/>
      <c r="C1" s="380"/>
      <c r="D1" s="380"/>
      <c r="E1" s="380"/>
      <c r="F1" s="380"/>
      <c r="G1" s="380"/>
      <c r="H1" s="380"/>
      <c r="I1" s="438"/>
      <c r="J1" s="380"/>
      <c r="K1" s="380"/>
      <c r="L1" s="381"/>
      <c r="M1" s="198"/>
      <c r="N1" s="198"/>
    </row>
    <row r="2" spans="1:14" ht="24" customHeight="1">
      <c r="A2" s="382" t="s">
        <v>312</v>
      </c>
      <c r="B2" s="182"/>
      <c r="C2" s="182"/>
      <c r="D2" s="182"/>
      <c r="E2" s="182"/>
      <c r="F2" s="182"/>
      <c r="G2" s="182"/>
      <c r="H2" s="182"/>
      <c r="I2" s="439"/>
      <c r="J2" s="182"/>
      <c r="K2" s="182"/>
      <c r="L2" s="383"/>
      <c r="M2" s="198"/>
      <c r="N2" s="198"/>
    </row>
    <row r="3" spans="1:14" ht="24" customHeight="1" thickBot="1">
      <c r="A3" s="566" t="s">
        <v>418</v>
      </c>
      <c r="B3" s="567"/>
      <c r="C3" s="567" t="s">
        <v>419</v>
      </c>
      <c r="D3" s="567"/>
      <c r="E3" s="567"/>
      <c r="F3" s="567"/>
      <c r="G3" s="567"/>
      <c r="H3" s="567"/>
      <c r="I3" s="567"/>
      <c r="J3" s="567"/>
      <c r="K3" s="567"/>
      <c r="L3" s="385"/>
      <c r="M3" s="199"/>
      <c r="N3" s="199"/>
    </row>
    <row r="4" spans="1:13" ht="57" thickBot="1">
      <c r="A4" s="215" t="s">
        <v>224</v>
      </c>
      <c r="B4" s="216" t="s">
        <v>225</v>
      </c>
      <c r="C4" s="217" t="s">
        <v>226</v>
      </c>
      <c r="D4" s="217" t="s">
        <v>241</v>
      </c>
      <c r="E4" s="218" t="s">
        <v>227</v>
      </c>
      <c r="F4" s="226" t="s">
        <v>228</v>
      </c>
      <c r="G4" s="217" t="s">
        <v>229</v>
      </c>
      <c r="H4" s="217" t="s">
        <v>233</v>
      </c>
      <c r="I4" s="440" t="s">
        <v>390</v>
      </c>
      <c r="J4" s="216" t="s">
        <v>230</v>
      </c>
      <c r="K4" s="213" t="s">
        <v>231</v>
      </c>
      <c r="L4" s="243" t="s">
        <v>389</v>
      </c>
      <c r="M4" s="228"/>
    </row>
    <row r="5" spans="1:18" s="198" customFormat="1" ht="21.75" customHeight="1" thickBot="1">
      <c r="A5" s="126">
        <v>1</v>
      </c>
      <c r="B5" s="194">
        <v>2</v>
      </c>
      <c r="C5" s="123">
        <v>3</v>
      </c>
      <c r="D5" s="123">
        <v>4</v>
      </c>
      <c r="E5" s="123">
        <v>5</v>
      </c>
      <c r="F5" s="123">
        <v>6</v>
      </c>
      <c r="G5" s="123">
        <v>7</v>
      </c>
      <c r="H5" s="123">
        <v>8</v>
      </c>
      <c r="I5" s="123">
        <v>9</v>
      </c>
      <c r="J5" s="123">
        <v>10</v>
      </c>
      <c r="K5" s="123">
        <v>11</v>
      </c>
      <c r="L5" s="123">
        <v>12</v>
      </c>
      <c r="M5" s="229"/>
      <c r="N5" s="210"/>
      <c r="O5" s="204"/>
      <c r="P5" s="227"/>
      <c r="Q5" s="227"/>
      <c r="R5" s="227"/>
    </row>
    <row r="6" spans="1:14" s="198" customFormat="1" ht="21.75" customHeight="1">
      <c r="A6" s="126">
        <v>1</v>
      </c>
      <c r="B6" s="200" t="s">
        <v>234</v>
      </c>
      <c r="C6" s="175">
        <f>'Swo MARCH 12'!D58</f>
        <v>0</v>
      </c>
      <c r="D6" s="175">
        <f>'Swo MARCH 12'!E58</f>
        <v>0</v>
      </c>
      <c r="E6" s="175">
        <f>'Swo MARCH 12'!F58</f>
        <v>0</v>
      </c>
      <c r="F6" s="175">
        <f>'Swo MARCH 12'!G58</f>
        <v>0</v>
      </c>
      <c r="G6" s="175">
        <f>'Swo MARCH 12'!H58</f>
        <v>0</v>
      </c>
      <c r="H6" s="176">
        <f>'Swo MARCH 12'!I58</f>
        <v>0</v>
      </c>
      <c r="I6" s="176">
        <f>'Swo MARCH 12'!J57</f>
        <v>0</v>
      </c>
      <c r="J6" s="138">
        <f aca="true" t="shared" si="0" ref="J6:J32">IF(C6&gt;0,(G6/C6)*100,0)</f>
        <v>0</v>
      </c>
      <c r="K6" s="137">
        <f aca="true" t="shared" si="1" ref="K6:K32">IF(E6&gt;0,(G6/E6)*100,0)</f>
        <v>0</v>
      </c>
      <c r="L6" s="245">
        <f aca="true" t="shared" si="2" ref="L6:L32">IF(E6&gt;0,(E6/C6)*100,0)</f>
        <v>0</v>
      </c>
      <c r="M6" s="233"/>
      <c r="N6" s="205"/>
    </row>
    <row r="7" spans="1:14" s="198" customFormat="1" ht="21.75" customHeight="1">
      <c r="A7" s="126">
        <v>2</v>
      </c>
      <c r="B7" s="200" t="s">
        <v>235</v>
      </c>
      <c r="C7" s="175">
        <f>'Swo MARCH 12'!K58</f>
        <v>0</v>
      </c>
      <c r="D7" s="175">
        <f>'Swo MARCH 12'!L58</f>
        <v>0</v>
      </c>
      <c r="E7" s="175">
        <f>'Swo MARCH 12'!M58</f>
        <v>0</v>
      </c>
      <c r="F7" s="175">
        <f>'Swo MARCH 12'!N58</f>
        <v>0</v>
      </c>
      <c r="G7" s="175">
        <f>'Swo MARCH 12'!O58</f>
        <v>0</v>
      </c>
      <c r="H7" s="176">
        <f>'Swo MARCH 12'!P58</f>
        <v>0</v>
      </c>
      <c r="I7" s="176">
        <f>'Swo MARCH 12'!Q57</f>
        <v>0</v>
      </c>
      <c r="J7" s="138">
        <f t="shared" si="0"/>
        <v>0</v>
      </c>
      <c r="K7" s="137">
        <f t="shared" si="1"/>
        <v>0</v>
      </c>
      <c r="L7" s="245">
        <f t="shared" si="2"/>
        <v>0</v>
      </c>
      <c r="M7" s="234"/>
      <c r="N7" s="125"/>
    </row>
    <row r="8" spans="1:14" s="198" customFormat="1" ht="21.75" customHeight="1">
      <c r="A8" s="126">
        <v>3</v>
      </c>
      <c r="B8" s="200" t="s">
        <v>236</v>
      </c>
      <c r="C8" s="175">
        <f>'Swo MARCH 12'!R58</f>
        <v>0</v>
      </c>
      <c r="D8" s="175">
        <f>'Swo MARCH 12'!S58</f>
        <v>0</v>
      </c>
      <c r="E8" s="175">
        <f>'Swo MARCH 12'!T58</f>
        <v>0</v>
      </c>
      <c r="F8" s="175">
        <f>'Swo MARCH 12'!U58</f>
        <v>0</v>
      </c>
      <c r="G8" s="175">
        <f>'Swo MARCH 12'!V58</f>
        <v>0</v>
      </c>
      <c r="H8" s="176">
        <f>'Swo MARCH 12'!W58</f>
        <v>0</v>
      </c>
      <c r="I8" s="176">
        <f>'Swo MARCH 12'!X57</f>
        <v>0</v>
      </c>
      <c r="J8" s="138">
        <f t="shared" si="0"/>
        <v>0</v>
      </c>
      <c r="K8" s="137">
        <f t="shared" si="1"/>
        <v>0</v>
      </c>
      <c r="L8" s="245">
        <f t="shared" si="2"/>
        <v>0</v>
      </c>
      <c r="M8" s="234"/>
      <c r="N8" s="125"/>
    </row>
    <row r="9" spans="1:14" s="198" customFormat="1" ht="21.75" customHeight="1">
      <c r="A9" s="126">
        <v>4</v>
      </c>
      <c r="B9" s="200" t="s">
        <v>238</v>
      </c>
      <c r="C9" s="175">
        <f>'Swo MARCH 12'!Y58</f>
        <v>0</v>
      </c>
      <c r="D9" s="175">
        <f>'Swo MARCH 12'!Z58</f>
        <v>0</v>
      </c>
      <c r="E9" s="175">
        <f>'Swo MARCH 12'!AA58</f>
        <v>0</v>
      </c>
      <c r="F9" s="175">
        <f>'Swo MARCH 12'!AB58</f>
        <v>0</v>
      </c>
      <c r="G9" s="175">
        <f>'Swo MARCH 12'!AC58</f>
        <v>0</v>
      </c>
      <c r="H9" s="176">
        <f>'Swo MARCH 12'!AD58</f>
        <v>0</v>
      </c>
      <c r="I9" s="176">
        <f>'Swo MARCH 12'!AE57</f>
        <v>10</v>
      </c>
      <c r="J9" s="138">
        <f t="shared" si="0"/>
        <v>0</v>
      </c>
      <c r="K9" s="137">
        <f t="shared" si="1"/>
        <v>0</v>
      </c>
      <c r="L9" s="245">
        <f t="shared" si="2"/>
        <v>0</v>
      </c>
      <c r="M9" s="234"/>
      <c r="N9" s="125"/>
    </row>
    <row r="10" spans="1:14" s="198" customFormat="1" ht="21.75" customHeight="1">
      <c r="A10" s="126">
        <v>5</v>
      </c>
      <c r="B10" s="200" t="s">
        <v>237</v>
      </c>
      <c r="C10" s="175">
        <f>'Swo MARCH 12'!AF58</f>
        <v>0</v>
      </c>
      <c r="D10" s="175">
        <f>'Swo MARCH 12'!AG58</f>
        <v>0</v>
      </c>
      <c r="E10" s="175">
        <f>'Swo MARCH 12'!AH58</f>
        <v>0</v>
      </c>
      <c r="F10" s="175">
        <f>'Swo MARCH 12'!AI58</f>
        <v>0</v>
      </c>
      <c r="G10" s="175">
        <f>'Swo MARCH 12'!AJ58</f>
        <v>0</v>
      </c>
      <c r="H10" s="176">
        <f>'Swo MARCH 12'!AK58</f>
        <v>0</v>
      </c>
      <c r="I10" s="176">
        <f>'Swo MARCH 12'!AL57</f>
        <v>0</v>
      </c>
      <c r="J10" s="138">
        <f t="shared" si="0"/>
        <v>0</v>
      </c>
      <c r="K10" s="137">
        <f t="shared" si="1"/>
        <v>0</v>
      </c>
      <c r="L10" s="245">
        <f t="shared" si="2"/>
        <v>0</v>
      </c>
      <c r="M10" s="234"/>
      <c r="N10" s="125"/>
    </row>
    <row r="11" spans="1:14" s="198" customFormat="1" ht="21.75" customHeight="1">
      <c r="A11" s="126">
        <v>6</v>
      </c>
      <c r="B11" s="200" t="s">
        <v>239</v>
      </c>
      <c r="C11" s="175">
        <f>'Swo MARCH 12'!AM58</f>
        <v>0</v>
      </c>
      <c r="D11" s="175">
        <f>'Swo MARCH 12'!AN58</f>
        <v>0</v>
      </c>
      <c r="E11" s="175">
        <f>'Swo MARCH 12'!AO58</f>
        <v>0</v>
      </c>
      <c r="F11" s="175">
        <f>'Swo MARCH 12'!AP58</f>
        <v>0</v>
      </c>
      <c r="G11" s="175">
        <f>'Swo MARCH 12'!AQ58</f>
        <v>0</v>
      </c>
      <c r="H11" s="176">
        <f>'Swo MARCH 12'!AR58</f>
        <v>0</v>
      </c>
      <c r="I11" s="176">
        <f>'Swo MARCH 12'!AS57</f>
        <v>0</v>
      </c>
      <c r="J11" s="138">
        <f t="shared" si="0"/>
        <v>0</v>
      </c>
      <c r="K11" s="137">
        <f t="shared" si="1"/>
        <v>0</v>
      </c>
      <c r="L11" s="245">
        <f t="shared" si="2"/>
        <v>0</v>
      </c>
      <c r="M11" s="234"/>
      <c r="N11" s="125"/>
    </row>
    <row r="12" spans="1:14" s="198" customFormat="1" ht="21.75" customHeight="1">
      <c r="A12" s="126">
        <v>7</v>
      </c>
      <c r="B12" s="200" t="s">
        <v>240</v>
      </c>
      <c r="C12" s="175">
        <f>'Swo MARCH 12'!AT58</f>
        <v>0</v>
      </c>
      <c r="D12" s="175">
        <f>'Swo MARCH 12'!AU58</f>
        <v>0</v>
      </c>
      <c r="E12" s="175">
        <f>'Swo MARCH 12'!AV58</f>
        <v>0</v>
      </c>
      <c r="F12" s="175">
        <f>'Swo MARCH 12'!AW58</f>
        <v>0</v>
      </c>
      <c r="G12" s="175">
        <f>'Swo MARCH 12'!AX58</f>
        <v>0</v>
      </c>
      <c r="H12" s="176">
        <f>'Swo MARCH 12'!AY58</f>
        <v>0</v>
      </c>
      <c r="I12" s="176">
        <f>'Swo MARCH 12'!AZ57</f>
        <v>0</v>
      </c>
      <c r="J12" s="138">
        <f t="shared" si="0"/>
        <v>0</v>
      </c>
      <c r="K12" s="137">
        <f t="shared" si="1"/>
        <v>0</v>
      </c>
      <c r="L12" s="245">
        <f t="shared" si="2"/>
        <v>0</v>
      </c>
      <c r="M12" s="234"/>
      <c r="N12" s="125"/>
    </row>
    <row r="13" spans="1:14" s="198" customFormat="1" ht="21.75" customHeight="1">
      <c r="A13" s="126">
        <v>8</v>
      </c>
      <c r="B13" s="200" t="s">
        <v>261</v>
      </c>
      <c r="C13" s="175">
        <f>'Swo MARCH 12'!BA58</f>
        <v>0</v>
      </c>
      <c r="D13" s="175">
        <f>'Swo MARCH 12'!BB58</f>
        <v>0</v>
      </c>
      <c r="E13" s="175">
        <f>'Swo MARCH 12'!BC58</f>
        <v>0</v>
      </c>
      <c r="F13" s="175">
        <f>'Swo MARCH 12'!BD58</f>
        <v>0</v>
      </c>
      <c r="G13" s="175">
        <f>'Swo MARCH 12'!BE58</f>
        <v>0</v>
      </c>
      <c r="H13" s="176">
        <f>'Swo MARCH 12'!BF58</f>
        <v>0</v>
      </c>
      <c r="I13" s="176">
        <f>'Swo MARCH 12'!BG57</f>
        <v>0</v>
      </c>
      <c r="J13" s="138">
        <f t="shared" si="0"/>
        <v>0</v>
      </c>
      <c r="K13" s="137">
        <f t="shared" si="1"/>
        <v>0</v>
      </c>
      <c r="L13" s="245">
        <f t="shared" si="2"/>
        <v>0</v>
      </c>
      <c r="M13" s="234"/>
      <c r="N13" s="125"/>
    </row>
    <row r="14" spans="1:14" s="198" customFormat="1" ht="21.75" customHeight="1">
      <c r="A14" s="126">
        <v>9</v>
      </c>
      <c r="B14" s="200" t="s">
        <v>242</v>
      </c>
      <c r="C14" s="175">
        <f>'Swo MARCH 12'!BH58</f>
        <v>0</v>
      </c>
      <c r="D14" s="175">
        <f>'Swo MARCH 12'!BI58</f>
        <v>0</v>
      </c>
      <c r="E14" s="175">
        <f>'Swo MARCH 12'!BJ58</f>
        <v>0</v>
      </c>
      <c r="F14" s="175">
        <f>'Swo MARCH 12'!BK58</f>
        <v>0</v>
      </c>
      <c r="G14" s="175">
        <f>'Swo MARCH 12'!BL58</f>
        <v>0</v>
      </c>
      <c r="H14" s="176">
        <f>'Swo MARCH 12'!BM58</f>
        <v>0</v>
      </c>
      <c r="I14" s="176">
        <f>'Swo MARCH 12'!BN57</f>
        <v>0</v>
      </c>
      <c r="J14" s="138">
        <f t="shared" si="0"/>
        <v>0</v>
      </c>
      <c r="K14" s="137">
        <f t="shared" si="1"/>
        <v>0</v>
      </c>
      <c r="L14" s="245">
        <f t="shared" si="2"/>
        <v>0</v>
      </c>
      <c r="M14" s="234"/>
      <c r="N14" s="125"/>
    </row>
    <row r="15" spans="1:14" s="198" customFormat="1" ht="21.75" customHeight="1">
      <c r="A15" s="126">
        <v>10</v>
      </c>
      <c r="B15" s="200" t="s">
        <v>243</v>
      </c>
      <c r="C15" s="175">
        <f>'Swo MARCH 12'!BO58</f>
        <v>0</v>
      </c>
      <c r="D15" s="175">
        <f>'Swo MARCH 12'!BP58</f>
        <v>0</v>
      </c>
      <c r="E15" s="175">
        <f>'Swo MARCH 12'!BQ58</f>
        <v>0</v>
      </c>
      <c r="F15" s="175">
        <f>'Swo MARCH 12'!BR58</f>
        <v>0</v>
      </c>
      <c r="G15" s="175">
        <f>'Swo MARCH 12'!BS58</f>
        <v>0</v>
      </c>
      <c r="H15" s="176">
        <f>'Swo MARCH 12'!BT58</f>
        <v>0</v>
      </c>
      <c r="I15" s="176">
        <f>'Swo MARCH 12'!BU57</f>
        <v>0</v>
      </c>
      <c r="J15" s="138">
        <f t="shared" si="0"/>
        <v>0</v>
      </c>
      <c r="K15" s="137">
        <f t="shared" si="1"/>
        <v>0</v>
      </c>
      <c r="L15" s="245">
        <f t="shared" si="2"/>
        <v>0</v>
      </c>
      <c r="M15" s="234"/>
      <c r="N15" s="125"/>
    </row>
    <row r="16" spans="1:14" s="198" customFormat="1" ht="21.75" customHeight="1">
      <c r="A16" s="126">
        <v>11</v>
      </c>
      <c r="B16" s="200" t="s">
        <v>244</v>
      </c>
      <c r="C16" s="175">
        <f>'Swo MARCH 12'!BV58</f>
        <v>0</v>
      </c>
      <c r="D16" s="175">
        <f>'Swo MARCH 12'!BW58</f>
        <v>0</v>
      </c>
      <c r="E16" s="175">
        <f>'Swo MARCH 12'!BX58</f>
        <v>0</v>
      </c>
      <c r="F16" s="175">
        <f>'Swo MARCH 12'!BY58</f>
        <v>0</v>
      </c>
      <c r="G16" s="175">
        <f>'Swo MARCH 12'!BZ58</f>
        <v>0</v>
      </c>
      <c r="H16" s="176">
        <f>'Swo MARCH 12'!CA58</f>
        <v>0</v>
      </c>
      <c r="I16" s="176">
        <f>'Swo MARCH 12'!CB57</f>
        <v>0</v>
      </c>
      <c r="J16" s="138">
        <f t="shared" si="0"/>
        <v>0</v>
      </c>
      <c r="K16" s="137">
        <f t="shared" si="1"/>
        <v>0</v>
      </c>
      <c r="L16" s="245">
        <f t="shared" si="2"/>
        <v>0</v>
      </c>
      <c r="M16" s="234"/>
      <c r="N16" s="125"/>
    </row>
    <row r="17" spans="1:14" s="198" customFormat="1" ht="21.75" customHeight="1">
      <c r="A17" s="126">
        <v>12</v>
      </c>
      <c r="B17" s="200" t="s">
        <v>245</v>
      </c>
      <c r="C17" s="175">
        <f>'Swo MARCH 12'!CC58</f>
        <v>0</v>
      </c>
      <c r="D17" s="175">
        <f>'Swo MARCH 12'!CD58</f>
        <v>0</v>
      </c>
      <c r="E17" s="175">
        <f>'Swo MARCH 12'!CE58</f>
        <v>0</v>
      </c>
      <c r="F17" s="175">
        <f>'Swo MARCH 12'!CF58</f>
        <v>0</v>
      </c>
      <c r="G17" s="175">
        <f>'Swo MARCH 12'!CG58</f>
        <v>0</v>
      </c>
      <c r="H17" s="176">
        <f>'Swo MARCH 12'!CH58</f>
        <v>0</v>
      </c>
      <c r="I17" s="176">
        <f>'Swo MARCH 12'!CI57</f>
        <v>0</v>
      </c>
      <c r="J17" s="138">
        <f t="shared" si="0"/>
        <v>0</v>
      </c>
      <c r="K17" s="137">
        <f t="shared" si="1"/>
        <v>0</v>
      </c>
      <c r="L17" s="245">
        <f t="shared" si="2"/>
        <v>0</v>
      </c>
      <c r="M17" s="234"/>
      <c r="N17" s="125"/>
    </row>
    <row r="18" spans="1:14" s="198" customFormat="1" ht="21.75" customHeight="1">
      <c r="A18" s="126">
        <v>13</v>
      </c>
      <c r="B18" s="200" t="s">
        <v>246</v>
      </c>
      <c r="C18" s="175">
        <f>'Swo MARCH 12'!CJ58</f>
        <v>0</v>
      </c>
      <c r="D18" s="175">
        <f>'Swo MARCH 12'!CK58</f>
        <v>0</v>
      </c>
      <c r="E18" s="175">
        <f>'Swo MARCH 12'!CL58</f>
        <v>0</v>
      </c>
      <c r="F18" s="175">
        <f>'Swo MARCH 12'!CM58</f>
        <v>0</v>
      </c>
      <c r="G18" s="175">
        <f>'Swo MARCH 12'!CN58</f>
        <v>0</v>
      </c>
      <c r="H18" s="176">
        <f>'Swo MARCH 12'!CO58</f>
        <v>0</v>
      </c>
      <c r="I18" s="176">
        <f>'Swo MARCH 12'!CP57</f>
        <v>0</v>
      </c>
      <c r="J18" s="138">
        <f t="shared" si="0"/>
        <v>0</v>
      </c>
      <c r="K18" s="137">
        <f t="shared" si="1"/>
        <v>0</v>
      </c>
      <c r="L18" s="245">
        <f t="shared" si="2"/>
        <v>0</v>
      </c>
      <c r="M18" s="234"/>
      <c r="N18" s="125"/>
    </row>
    <row r="19" spans="1:14" s="198" customFormat="1" ht="21.75" customHeight="1">
      <c r="A19" s="126">
        <v>14</v>
      </c>
      <c r="B19" s="200" t="s">
        <v>247</v>
      </c>
      <c r="C19" s="175">
        <f>'Swo MARCH 12'!CQ58</f>
        <v>0</v>
      </c>
      <c r="D19" s="175">
        <f>'Swo MARCH 12'!CR58</f>
        <v>0</v>
      </c>
      <c r="E19" s="175">
        <f>'Swo MARCH 12'!CS58</f>
        <v>0</v>
      </c>
      <c r="F19" s="175">
        <f>'Swo MARCH 12'!CT58</f>
        <v>0</v>
      </c>
      <c r="G19" s="175">
        <f>'Swo MARCH 12'!CU58</f>
        <v>0</v>
      </c>
      <c r="H19" s="176">
        <f>'Swo MARCH 12'!CV58</f>
        <v>0</v>
      </c>
      <c r="I19" s="176">
        <f>'Swo MARCH 12'!CW57</f>
        <v>0</v>
      </c>
      <c r="J19" s="138">
        <f t="shared" si="0"/>
        <v>0</v>
      </c>
      <c r="K19" s="137">
        <f t="shared" si="1"/>
        <v>0</v>
      </c>
      <c r="L19" s="245">
        <f t="shared" si="2"/>
        <v>0</v>
      </c>
      <c r="M19" s="234"/>
      <c r="N19" s="125"/>
    </row>
    <row r="20" spans="1:14" s="198" customFormat="1" ht="21.75" customHeight="1">
      <c r="A20" s="126">
        <v>15</v>
      </c>
      <c r="B20" s="200" t="s">
        <v>248</v>
      </c>
      <c r="C20" s="175">
        <f>'Swo MARCH 12'!CX58</f>
        <v>0</v>
      </c>
      <c r="D20" s="175">
        <f>'Swo MARCH 12'!CY58</f>
        <v>0</v>
      </c>
      <c r="E20" s="175">
        <f>'Swo MARCH 12'!CZ58</f>
        <v>0.5</v>
      </c>
      <c r="F20" s="175">
        <f>'Swo MARCH 12'!DA58</f>
        <v>0.04</v>
      </c>
      <c r="G20" s="175">
        <f>'Swo MARCH 12'!DB58</f>
        <v>0.49</v>
      </c>
      <c r="H20" s="176">
        <f>'Swo MARCH 12'!DC58</f>
        <v>1</v>
      </c>
      <c r="I20" s="176">
        <f>'Swo MARCH 12'!DD57</f>
        <v>10</v>
      </c>
      <c r="J20" s="138">
        <f t="shared" si="0"/>
        <v>0</v>
      </c>
      <c r="K20" s="137">
        <f t="shared" si="1"/>
        <v>98</v>
      </c>
      <c r="L20" s="245" t="e">
        <f t="shared" si="2"/>
        <v>#DIV/0!</v>
      </c>
      <c r="M20" s="234"/>
      <c r="N20" s="125"/>
    </row>
    <row r="21" spans="1:14" s="198" customFormat="1" ht="21.75" customHeight="1">
      <c r="A21" s="126">
        <v>16</v>
      </c>
      <c r="B21" s="200" t="s">
        <v>249</v>
      </c>
      <c r="C21" s="175">
        <f>'Swo MARCH 12'!DE58</f>
        <v>0</v>
      </c>
      <c r="D21" s="175">
        <f>'Swo MARCH 12'!DF58</f>
        <v>0</v>
      </c>
      <c r="E21" s="175">
        <f>'Swo MARCH 12'!DG58</f>
        <v>0</v>
      </c>
      <c r="F21" s="175">
        <f>'Swo MARCH 12'!DH58</f>
        <v>0</v>
      </c>
      <c r="G21" s="175">
        <f>'Swo MARCH 12'!DI58</f>
        <v>0</v>
      </c>
      <c r="H21" s="176">
        <f>'Swo MARCH 12'!DJ58</f>
        <v>0</v>
      </c>
      <c r="I21" s="176">
        <f>'Swo MARCH 12'!DK57</f>
        <v>0</v>
      </c>
      <c r="J21" s="138">
        <f t="shared" si="0"/>
        <v>0</v>
      </c>
      <c r="K21" s="137">
        <f t="shared" si="1"/>
        <v>0</v>
      </c>
      <c r="L21" s="245">
        <f t="shared" si="2"/>
        <v>0</v>
      </c>
      <c r="M21" s="234"/>
      <c r="N21" s="125"/>
    </row>
    <row r="22" spans="1:14" s="198" customFormat="1" ht="21.75" customHeight="1">
      <c r="A22" s="126">
        <v>17</v>
      </c>
      <c r="B22" s="200" t="s">
        <v>250</v>
      </c>
      <c r="C22" s="175">
        <f>'Swo MARCH 12'!DL58</f>
        <v>0</v>
      </c>
      <c r="D22" s="175">
        <f>'Swo MARCH 12'!DM58</f>
        <v>0</v>
      </c>
      <c r="E22" s="175">
        <f>'Swo MARCH 12'!DN58</f>
        <v>0</v>
      </c>
      <c r="F22" s="175">
        <f>'Swo MARCH 12'!DO58</f>
        <v>0</v>
      </c>
      <c r="G22" s="175">
        <f>'Swo MARCH 12'!DP58</f>
        <v>0</v>
      </c>
      <c r="H22" s="176">
        <f>'Swo MARCH 12'!DQ58</f>
        <v>0</v>
      </c>
      <c r="I22" s="176">
        <f>'Swo MARCH 12'!DR57</f>
        <v>0</v>
      </c>
      <c r="J22" s="138">
        <f t="shared" si="0"/>
        <v>0</v>
      </c>
      <c r="K22" s="137">
        <f t="shared" si="1"/>
        <v>0</v>
      </c>
      <c r="L22" s="245">
        <f t="shared" si="2"/>
        <v>0</v>
      </c>
      <c r="M22" s="234"/>
      <c r="N22" s="125"/>
    </row>
    <row r="23" spans="1:14" s="198" customFormat="1" ht="21.75" customHeight="1">
      <c r="A23" s="126">
        <v>18</v>
      </c>
      <c r="B23" s="200" t="s">
        <v>251</v>
      </c>
      <c r="C23" s="175">
        <f>'Swo MARCH 12'!DS58</f>
        <v>0</v>
      </c>
      <c r="D23" s="175">
        <f>'Swo MARCH 12'!DT58</f>
        <v>0</v>
      </c>
      <c r="E23" s="175">
        <f>'Swo MARCH 12'!DU58</f>
        <v>0</v>
      </c>
      <c r="F23" s="175">
        <f>'Swo MARCH 12'!DV58</f>
        <v>0</v>
      </c>
      <c r="G23" s="175">
        <f>'Swo MARCH 12'!DW58</f>
        <v>0</v>
      </c>
      <c r="H23" s="176">
        <f>'Swo MARCH 12'!DX58</f>
        <v>0</v>
      </c>
      <c r="I23" s="176">
        <f>'Swo MARCH 12'!DY57</f>
        <v>0</v>
      </c>
      <c r="J23" s="138">
        <f t="shared" si="0"/>
        <v>0</v>
      </c>
      <c r="K23" s="137">
        <f t="shared" si="1"/>
        <v>0</v>
      </c>
      <c r="L23" s="245">
        <f t="shared" si="2"/>
        <v>0</v>
      </c>
      <c r="M23" s="234"/>
      <c r="N23" s="125"/>
    </row>
    <row r="24" spans="1:14" s="198" customFormat="1" ht="21.75" customHeight="1">
      <c r="A24" s="126">
        <v>19</v>
      </c>
      <c r="B24" s="200" t="s">
        <v>252</v>
      </c>
      <c r="C24" s="175">
        <f>'Swo MARCH 12'!DZ58</f>
        <v>0</v>
      </c>
      <c r="D24" s="175">
        <f>'Swo MARCH 12'!EA58</f>
        <v>0</v>
      </c>
      <c r="E24" s="175">
        <f>'Swo MARCH 12'!EB58</f>
        <v>0</v>
      </c>
      <c r="F24" s="175">
        <f>'Swo MARCH 12'!EC58</f>
        <v>0</v>
      </c>
      <c r="G24" s="175">
        <f>'Swo MARCH 12'!ED58</f>
        <v>0</v>
      </c>
      <c r="H24" s="176">
        <f>'Swo MARCH 12'!EE58</f>
        <v>0</v>
      </c>
      <c r="I24" s="176">
        <f>'Swo MARCH 12'!EF57</f>
        <v>0</v>
      </c>
      <c r="J24" s="138">
        <f t="shared" si="0"/>
        <v>0</v>
      </c>
      <c r="K24" s="137">
        <f t="shared" si="1"/>
        <v>0</v>
      </c>
      <c r="L24" s="245">
        <f t="shared" si="2"/>
        <v>0</v>
      </c>
      <c r="M24" s="234"/>
      <c r="N24" s="125"/>
    </row>
    <row r="25" spans="1:14" s="198" customFormat="1" ht="21.75" customHeight="1">
      <c r="A25" s="126">
        <v>20</v>
      </c>
      <c r="B25" s="200" t="s">
        <v>253</v>
      </c>
      <c r="C25" s="175">
        <f>'Swo MARCH 12'!EG58</f>
        <v>0</v>
      </c>
      <c r="D25" s="175">
        <f>'Swo MARCH 12'!EH58</f>
        <v>0</v>
      </c>
      <c r="E25" s="175">
        <f>'Swo MARCH 12'!EI58</f>
        <v>0.3</v>
      </c>
      <c r="F25" s="175">
        <f>'Swo MARCH 12'!EJ58</f>
        <v>0</v>
      </c>
      <c r="G25" s="175">
        <f>'Swo MARCH 12'!EK58</f>
        <v>0.3</v>
      </c>
      <c r="H25" s="176">
        <f>'Swo MARCH 12'!EL58</f>
        <v>2</v>
      </c>
      <c r="I25" s="176">
        <f>'Swo MARCH 12'!EM57</f>
        <v>0</v>
      </c>
      <c r="J25" s="138">
        <f t="shared" si="0"/>
        <v>0</v>
      </c>
      <c r="K25" s="137">
        <f t="shared" si="1"/>
        <v>100</v>
      </c>
      <c r="L25" s="245" t="e">
        <f t="shared" si="2"/>
        <v>#DIV/0!</v>
      </c>
      <c r="M25" s="234"/>
      <c r="N25" s="125"/>
    </row>
    <row r="26" spans="1:14" s="198" customFormat="1" ht="21.75" customHeight="1">
      <c r="A26" s="126">
        <v>21</v>
      </c>
      <c r="B26" s="200" t="s">
        <v>254</v>
      </c>
      <c r="C26" s="175">
        <f>'Swo MARCH 12'!EN58</f>
        <v>0</v>
      </c>
      <c r="D26" s="175">
        <f>'Swo MARCH 12'!EO58</f>
        <v>0</v>
      </c>
      <c r="E26" s="175">
        <f>'Swo MARCH 12'!EP58</f>
        <v>0</v>
      </c>
      <c r="F26" s="175">
        <f>'Swo MARCH 12'!EQ58</f>
        <v>0</v>
      </c>
      <c r="G26" s="175">
        <f>'Swo MARCH 12'!ER58</f>
        <v>0</v>
      </c>
      <c r="H26" s="176">
        <f>'Swo MARCH 12'!ES58</f>
        <v>0</v>
      </c>
      <c r="I26" s="176">
        <f>'Swo MARCH 12'!ET57</f>
        <v>0</v>
      </c>
      <c r="J26" s="138">
        <f t="shared" si="0"/>
        <v>0</v>
      </c>
      <c r="K26" s="137">
        <f t="shared" si="1"/>
        <v>0</v>
      </c>
      <c r="L26" s="245">
        <f t="shared" si="2"/>
        <v>0</v>
      </c>
      <c r="M26" s="234"/>
      <c r="N26" s="125"/>
    </row>
    <row r="27" spans="1:14" s="198" customFormat="1" ht="21.75" customHeight="1">
      <c r="A27" s="126">
        <v>22</v>
      </c>
      <c r="B27" s="200" t="s">
        <v>255</v>
      </c>
      <c r="C27" s="175">
        <f>'Swo MARCH 12'!EU58</f>
        <v>0</v>
      </c>
      <c r="D27" s="175">
        <f>'Swo MARCH 12'!EV58</f>
        <v>0</v>
      </c>
      <c r="E27" s="175">
        <f>'Swo MARCH 12'!EW58</f>
        <v>0</v>
      </c>
      <c r="F27" s="175">
        <f>'Swo MARCH 12'!EX58</f>
        <v>0</v>
      </c>
      <c r="G27" s="175">
        <f>'Swo MARCH 12'!EY58</f>
        <v>0</v>
      </c>
      <c r="H27" s="176">
        <f>'Swo MARCH 12'!EZ58</f>
        <v>0</v>
      </c>
      <c r="I27" s="176">
        <f>'Swo MARCH 12'!FA57</f>
        <v>0</v>
      </c>
      <c r="J27" s="138">
        <f t="shared" si="0"/>
        <v>0</v>
      </c>
      <c r="K27" s="137">
        <f t="shared" si="1"/>
        <v>0</v>
      </c>
      <c r="L27" s="245">
        <f t="shared" si="2"/>
        <v>0</v>
      </c>
      <c r="M27" s="234"/>
      <c r="N27" s="125"/>
    </row>
    <row r="28" spans="1:14" s="198" customFormat="1" ht="21.75" customHeight="1">
      <c r="A28" s="126">
        <v>23</v>
      </c>
      <c r="B28" s="200" t="s">
        <v>256</v>
      </c>
      <c r="C28" s="175">
        <f>'Swo MARCH 12'!FB58</f>
        <v>0</v>
      </c>
      <c r="D28" s="175">
        <f>'Swo MARCH 12'!FC58</f>
        <v>0</v>
      </c>
      <c r="E28" s="175">
        <f>'Swo MARCH 12'!FD58</f>
        <v>0</v>
      </c>
      <c r="F28" s="175">
        <f>'Swo MARCH 12'!FE58</f>
        <v>0</v>
      </c>
      <c r="G28" s="175">
        <f>'Swo MARCH 12'!FF58</f>
        <v>0</v>
      </c>
      <c r="H28" s="176">
        <f>'Swo MARCH 12'!FG58</f>
        <v>0</v>
      </c>
      <c r="I28" s="176">
        <f>'Swo MARCH 12'!FH57</f>
        <v>0</v>
      </c>
      <c r="J28" s="138">
        <f t="shared" si="0"/>
        <v>0</v>
      </c>
      <c r="K28" s="137">
        <f t="shared" si="1"/>
        <v>0</v>
      </c>
      <c r="L28" s="245">
        <f t="shared" si="2"/>
        <v>0</v>
      </c>
      <c r="M28" s="234"/>
      <c r="N28" s="125"/>
    </row>
    <row r="29" spans="1:14" s="198" customFormat="1" ht="21.75" customHeight="1">
      <c r="A29" s="126">
        <v>24</v>
      </c>
      <c r="B29" s="200" t="s">
        <v>257</v>
      </c>
      <c r="C29" s="175">
        <f>'Swo MARCH 12'!FI58</f>
        <v>0</v>
      </c>
      <c r="D29" s="175">
        <f>'Swo MARCH 12'!FJ58</f>
        <v>0</v>
      </c>
      <c r="E29" s="175">
        <f>'Swo MARCH 12'!FK58</f>
        <v>0</v>
      </c>
      <c r="F29" s="175">
        <f>'Swo MARCH 12'!FL58</f>
        <v>0</v>
      </c>
      <c r="G29" s="175">
        <f>'Swo MARCH 12'!FM58</f>
        <v>0</v>
      </c>
      <c r="H29" s="176">
        <f>'Swo MARCH 12'!FN58</f>
        <v>0</v>
      </c>
      <c r="I29" s="176">
        <f>'Swo MARCH 12'!FO57</f>
        <v>0</v>
      </c>
      <c r="J29" s="138">
        <f t="shared" si="0"/>
        <v>0</v>
      </c>
      <c r="K29" s="137">
        <f t="shared" si="1"/>
        <v>0</v>
      </c>
      <c r="L29" s="245">
        <f t="shared" si="2"/>
        <v>0</v>
      </c>
      <c r="M29" s="234"/>
      <c r="N29" s="125"/>
    </row>
    <row r="30" spans="1:14" s="198" customFormat="1" ht="21.75" customHeight="1">
      <c r="A30" s="126">
        <v>25</v>
      </c>
      <c r="B30" s="200" t="s">
        <v>258</v>
      </c>
      <c r="C30" s="175">
        <f>'Swo MARCH 12'!FP58</f>
        <v>0</v>
      </c>
      <c r="D30" s="175">
        <f>'Swo MARCH 12'!FQ58</f>
        <v>0</v>
      </c>
      <c r="E30" s="175">
        <f>'Swo MARCH 12'!FR58</f>
        <v>0</v>
      </c>
      <c r="F30" s="175">
        <f>'Swo MARCH 12'!FS58</f>
        <v>0</v>
      </c>
      <c r="G30" s="175">
        <f>'Swo MARCH 12'!FT58</f>
        <v>0</v>
      </c>
      <c r="H30" s="176">
        <f>'Swo MARCH 12'!FU58</f>
        <v>0</v>
      </c>
      <c r="I30" s="176">
        <f>'Swo MARCH 12'!FV57</f>
        <v>0</v>
      </c>
      <c r="J30" s="138">
        <f t="shared" si="0"/>
        <v>0</v>
      </c>
      <c r="K30" s="137">
        <f t="shared" si="1"/>
        <v>0</v>
      </c>
      <c r="L30" s="245">
        <f t="shared" si="2"/>
        <v>0</v>
      </c>
      <c r="M30" s="234"/>
      <c r="N30" s="125"/>
    </row>
    <row r="31" spans="1:14" s="198" customFormat="1" ht="21.75" customHeight="1">
      <c r="A31" s="126">
        <v>26</v>
      </c>
      <c r="B31" s="200" t="s">
        <v>259</v>
      </c>
      <c r="C31" s="175">
        <f>'Swo MARCH 12'!FW58</f>
        <v>0</v>
      </c>
      <c r="D31" s="175">
        <f>'Swo MARCH 12'!FX58</f>
        <v>0</v>
      </c>
      <c r="E31" s="175">
        <f>'Swo MARCH 12'!FY58</f>
        <v>0</v>
      </c>
      <c r="F31" s="175">
        <f>'Swo MARCH 12'!FZ58</f>
        <v>0</v>
      </c>
      <c r="G31" s="175">
        <f>'Swo MARCH 12'!GA58</f>
        <v>0</v>
      </c>
      <c r="H31" s="176">
        <f>'Swo MARCH 12'!GB58</f>
        <v>0</v>
      </c>
      <c r="I31" s="176">
        <f>'Swo MARCH 12'!GC57</f>
        <v>0</v>
      </c>
      <c r="J31" s="138">
        <f t="shared" si="0"/>
        <v>0</v>
      </c>
      <c r="K31" s="137">
        <f t="shared" si="1"/>
        <v>0</v>
      </c>
      <c r="L31" s="245">
        <f t="shared" si="2"/>
        <v>0</v>
      </c>
      <c r="M31" s="234"/>
      <c r="N31" s="125"/>
    </row>
    <row r="32" spans="1:14" s="199" customFormat="1" ht="21.75" customHeight="1" thickBot="1">
      <c r="A32" s="127"/>
      <c r="B32" s="202" t="s">
        <v>260</v>
      </c>
      <c r="C32" s="221">
        <f aca="true" t="shared" si="3" ref="C32:I32">SUM(C6:C31)</f>
        <v>0</v>
      </c>
      <c r="D32" s="222">
        <f t="shared" si="3"/>
        <v>0</v>
      </c>
      <c r="E32" s="221">
        <f t="shared" si="3"/>
        <v>0.8</v>
      </c>
      <c r="F32" s="221">
        <f t="shared" si="3"/>
        <v>0.04</v>
      </c>
      <c r="G32" s="221">
        <f t="shared" si="3"/>
        <v>0.79</v>
      </c>
      <c r="H32" s="222">
        <f t="shared" si="3"/>
        <v>3</v>
      </c>
      <c r="I32" s="222">
        <f t="shared" si="3"/>
        <v>20</v>
      </c>
      <c r="J32" s="192">
        <f t="shared" si="0"/>
        <v>0</v>
      </c>
      <c r="K32" s="139">
        <f t="shared" si="1"/>
        <v>98.75</v>
      </c>
      <c r="L32" s="384" t="e">
        <f t="shared" si="2"/>
        <v>#DIV/0!</v>
      </c>
      <c r="M32" s="235"/>
      <c r="N32" s="131"/>
    </row>
    <row r="33" ht="22.5" customHeight="1">
      <c r="E33" s="224"/>
    </row>
  </sheetData>
  <mergeCells count="2">
    <mergeCell ref="A3:B3"/>
    <mergeCell ref="C3:K3"/>
  </mergeCells>
  <printOptions horizontalCentered="1"/>
  <pageMargins left="0.75" right="0.75" top="1.31" bottom="1" header="0.5" footer="0.5"/>
  <pageSetup horizontalDpi="600" verticalDpi="600" orientation="portrait" paperSize="9" scale="90" r:id="rId1"/>
  <headerFooter alignWithMargins="0">
    <oddFooter>&amp;CPage &amp;P</oddFooter>
  </headerFooter>
</worksheet>
</file>

<file path=xl/worksheets/sheet2.xml><?xml version="1.0" encoding="utf-8"?>
<worksheet xmlns="http://schemas.openxmlformats.org/spreadsheetml/2006/main" xmlns:r="http://schemas.openxmlformats.org/officeDocument/2006/relationships">
  <dimension ref="A1:T100"/>
  <sheetViews>
    <sheetView view="pageBreakPreview" zoomScaleSheetLayoutView="100" workbookViewId="0" topLeftCell="A1">
      <pane xSplit="1" ySplit="4" topLeftCell="B22" activePane="bottomRight" state="frozen"/>
      <selection pane="topLeft" activeCell="A1" sqref="A1"/>
      <selection pane="topRight" activeCell="B1" sqref="B1"/>
      <selection pane="bottomLeft" activeCell="A4" sqref="A4"/>
      <selection pane="bottomRight" activeCell="P15" sqref="P15"/>
    </sheetView>
  </sheetViews>
  <sheetFormatPr defaultColWidth="9.140625" defaultRowHeight="12.75"/>
  <cols>
    <col min="1" max="1" width="7.28125" style="0" customWidth="1"/>
    <col min="2" max="2" width="7.00390625" style="0" customWidth="1"/>
    <col min="11" max="11" width="2.7109375" style="0" customWidth="1"/>
  </cols>
  <sheetData>
    <row r="1" spans="1:20" ht="12.75">
      <c r="A1" s="225" t="s">
        <v>367</v>
      </c>
      <c r="B1" s="251" t="s">
        <v>379</v>
      </c>
      <c r="C1" s="83"/>
      <c r="D1" s="83"/>
      <c r="E1" s="83"/>
      <c r="F1" s="83"/>
      <c r="G1" s="83"/>
      <c r="H1" s="83"/>
      <c r="I1" s="83"/>
      <c r="J1" s="83"/>
      <c r="K1" s="83"/>
      <c r="L1" s="19"/>
      <c r="M1" s="19"/>
      <c r="N1" s="19"/>
      <c r="O1" s="19"/>
      <c r="P1" s="19"/>
      <c r="Q1" s="19"/>
      <c r="R1" s="342"/>
      <c r="S1" s="342"/>
      <c r="T1" s="342"/>
    </row>
    <row r="2" spans="1:20" ht="12.75">
      <c r="A2" s="225"/>
      <c r="B2" s="502" t="s">
        <v>298</v>
      </c>
      <c r="C2" s="502"/>
      <c r="D2" s="502"/>
      <c r="E2" s="502"/>
      <c r="F2" s="502"/>
      <c r="G2" s="502" t="s">
        <v>322</v>
      </c>
      <c r="H2" s="502"/>
      <c r="I2" s="502"/>
      <c r="J2" s="502"/>
      <c r="K2" s="83"/>
      <c r="L2" s="19"/>
      <c r="M2" s="19"/>
      <c r="N2" s="19"/>
      <c r="O2" s="19"/>
      <c r="P2" s="19"/>
      <c r="Q2" s="19"/>
      <c r="R2" s="342"/>
      <c r="S2" s="342"/>
      <c r="T2" s="342"/>
    </row>
    <row r="3" spans="1:20" ht="12.75">
      <c r="A3" s="225"/>
      <c r="B3" s="225"/>
      <c r="C3" s="225"/>
      <c r="D3" s="225"/>
      <c r="E3" s="225"/>
      <c r="F3" s="225"/>
      <c r="G3" s="225"/>
      <c r="H3" s="225"/>
      <c r="I3" s="225"/>
      <c r="J3" s="225"/>
      <c r="K3" s="83"/>
      <c r="L3" s="19"/>
      <c r="M3" s="19"/>
      <c r="N3" s="19"/>
      <c r="O3" s="19"/>
      <c r="P3" s="19"/>
      <c r="Q3" s="19"/>
      <c r="R3" s="342"/>
      <c r="S3" s="342"/>
      <c r="T3" s="342"/>
    </row>
    <row r="4" spans="1:20" ht="38.25">
      <c r="A4" s="225" t="s">
        <v>368</v>
      </c>
      <c r="B4" s="225" t="s">
        <v>369</v>
      </c>
      <c r="C4" s="83" t="s">
        <v>370</v>
      </c>
      <c r="D4" s="83" t="s">
        <v>377</v>
      </c>
      <c r="E4" s="83" t="s">
        <v>378</v>
      </c>
      <c r="F4" s="83" t="s">
        <v>371</v>
      </c>
      <c r="G4" s="83" t="s">
        <v>370</v>
      </c>
      <c r="H4" s="83" t="s">
        <v>377</v>
      </c>
      <c r="I4" s="83" t="s">
        <v>378</v>
      </c>
      <c r="J4" s="83" t="s">
        <v>371</v>
      </c>
      <c r="K4" s="83"/>
      <c r="L4" s="19"/>
      <c r="M4" s="19"/>
      <c r="N4" s="19"/>
      <c r="O4" s="19"/>
      <c r="P4" s="19"/>
      <c r="Q4" s="19"/>
      <c r="R4" s="342"/>
      <c r="S4" s="342"/>
      <c r="T4" s="342"/>
    </row>
    <row r="5" spans="1:20" ht="12.75">
      <c r="A5" s="123">
        <v>34</v>
      </c>
      <c r="B5" s="482">
        <v>0.1</v>
      </c>
      <c r="C5" s="193"/>
      <c r="D5" s="193"/>
      <c r="E5" s="193"/>
      <c r="F5" s="346">
        <f aca="true" t="shared" si="0" ref="F5:F26">D5+E5</f>
        <v>0</v>
      </c>
      <c r="G5" s="193">
        <v>213.91</v>
      </c>
      <c r="H5" s="193">
        <v>207.55</v>
      </c>
      <c r="I5" s="193">
        <v>6.05</v>
      </c>
      <c r="J5" s="193">
        <f aca="true" t="shared" si="1" ref="J5:J15">H5+I5</f>
        <v>213.60000000000002</v>
      </c>
      <c r="K5" s="83">
        <v>1</v>
      </c>
      <c r="L5" s="19"/>
      <c r="M5" s="19"/>
      <c r="N5" s="19"/>
      <c r="O5" s="19"/>
      <c r="P5" s="19"/>
      <c r="Q5" s="19"/>
      <c r="R5" s="342"/>
      <c r="S5" s="342"/>
      <c r="T5" s="342"/>
    </row>
    <row r="6" spans="1:20" ht="12.75">
      <c r="A6" s="123">
        <v>14</v>
      </c>
      <c r="B6" s="344">
        <v>3</v>
      </c>
      <c r="C6" s="193">
        <v>1.06</v>
      </c>
      <c r="D6" s="193">
        <v>1.06</v>
      </c>
      <c r="E6" s="193">
        <v>0</v>
      </c>
      <c r="F6" s="346">
        <f t="shared" si="0"/>
        <v>1.06</v>
      </c>
      <c r="G6" s="193"/>
      <c r="H6" s="193"/>
      <c r="I6" s="193"/>
      <c r="J6" s="193">
        <f t="shared" si="1"/>
        <v>0</v>
      </c>
      <c r="K6" s="83">
        <v>2</v>
      </c>
      <c r="L6" s="19"/>
      <c r="M6" s="19"/>
      <c r="N6" s="19"/>
      <c r="O6" s="19"/>
      <c r="P6" s="19"/>
      <c r="Q6" s="19"/>
      <c r="R6" s="342"/>
      <c r="S6" s="342"/>
      <c r="T6" s="342"/>
    </row>
    <row r="7" spans="1:20" ht="12.75">
      <c r="A7" s="123">
        <v>29</v>
      </c>
      <c r="B7" s="344">
        <v>6.1</v>
      </c>
      <c r="C7" s="193">
        <v>50</v>
      </c>
      <c r="D7" s="193">
        <v>49.99</v>
      </c>
      <c r="E7" s="193">
        <v>0</v>
      </c>
      <c r="F7" s="346">
        <f t="shared" si="0"/>
        <v>49.99</v>
      </c>
      <c r="G7" s="193"/>
      <c r="H7" s="193"/>
      <c r="I7" s="193"/>
      <c r="J7" s="193">
        <f t="shared" si="1"/>
        <v>0</v>
      </c>
      <c r="K7" s="83">
        <v>1</v>
      </c>
      <c r="L7" s="19"/>
      <c r="M7" s="19"/>
      <c r="N7" s="19"/>
      <c r="O7" s="19"/>
      <c r="P7" s="19"/>
      <c r="Q7" s="19"/>
      <c r="R7" s="342"/>
      <c r="S7" s="342"/>
      <c r="T7" s="342"/>
    </row>
    <row r="8" spans="1:20" ht="12.75">
      <c r="A8" s="123">
        <v>7</v>
      </c>
      <c r="B8" s="343">
        <v>6.1</v>
      </c>
      <c r="C8" s="193">
        <v>20.37</v>
      </c>
      <c r="D8" s="193">
        <v>20.37</v>
      </c>
      <c r="E8" s="193">
        <v>0</v>
      </c>
      <c r="F8" s="346">
        <f t="shared" si="0"/>
        <v>20.37</v>
      </c>
      <c r="G8" s="193"/>
      <c r="H8" s="193">
        <v>0</v>
      </c>
      <c r="I8" s="193"/>
      <c r="J8" s="193">
        <f t="shared" si="1"/>
        <v>0</v>
      </c>
      <c r="K8" s="83">
        <v>2</v>
      </c>
      <c r="L8" s="19"/>
      <c r="M8" s="19"/>
      <c r="N8" s="19"/>
      <c r="O8" s="19"/>
      <c r="P8" s="19"/>
      <c r="Q8" s="19"/>
      <c r="R8" s="342"/>
      <c r="S8" s="342"/>
      <c r="T8" s="342"/>
    </row>
    <row r="9" spans="1:20" ht="12.75">
      <c r="A9" s="123">
        <v>16</v>
      </c>
      <c r="B9" s="344">
        <v>7</v>
      </c>
      <c r="C9" s="193">
        <v>61.33</v>
      </c>
      <c r="D9" s="193">
        <v>49.25</v>
      </c>
      <c r="E9" s="193">
        <v>8.45</v>
      </c>
      <c r="F9" s="346">
        <f t="shared" si="0"/>
        <v>57.7</v>
      </c>
      <c r="G9" s="193"/>
      <c r="H9" s="193"/>
      <c r="I9" s="193"/>
      <c r="J9" s="193">
        <f t="shared" si="1"/>
        <v>0</v>
      </c>
      <c r="K9" s="83">
        <v>2</v>
      </c>
      <c r="L9" s="19"/>
      <c r="M9" s="19"/>
      <c r="N9" s="19"/>
      <c r="O9" s="19"/>
      <c r="P9" s="19"/>
      <c r="Q9" s="19"/>
      <c r="R9" s="342"/>
      <c r="S9" s="342"/>
      <c r="T9" s="342"/>
    </row>
    <row r="10" spans="1:20" ht="12.75">
      <c r="A10" s="123">
        <v>15</v>
      </c>
      <c r="B10" s="344">
        <v>8</v>
      </c>
      <c r="C10" s="193">
        <v>8.41</v>
      </c>
      <c r="D10" s="193">
        <v>8.32</v>
      </c>
      <c r="E10" s="193">
        <v>0</v>
      </c>
      <c r="F10" s="346">
        <f t="shared" si="0"/>
        <v>8.32</v>
      </c>
      <c r="G10" s="193"/>
      <c r="H10" s="193"/>
      <c r="I10" s="193"/>
      <c r="J10" s="193">
        <f t="shared" si="1"/>
        <v>0</v>
      </c>
      <c r="K10" s="83">
        <v>2</v>
      </c>
      <c r="L10" s="19"/>
      <c r="M10" s="19"/>
      <c r="N10" s="19"/>
      <c r="O10" s="19"/>
      <c r="P10" s="19"/>
      <c r="Q10" s="19"/>
      <c r="R10" s="342"/>
      <c r="S10" s="342"/>
      <c r="T10" s="342"/>
    </row>
    <row r="11" spans="1:20" ht="12.75">
      <c r="A11" s="123">
        <v>22</v>
      </c>
      <c r="B11" s="344">
        <v>14</v>
      </c>
      <c r="C11" s="193"/>
      <c r="D11" s="193"/>
      <c r="E11" s="193"/>
      <c r="F11" s="346">
        <f t="shared" si="0"/>
        <v>0</v>
      </c>
      <c r="G11" s="193"/>
      <c r="H11" s="193"/>
      <c r="I11" s="193"/>
      <c r="J11" s="193">
        <f t="shared" si="1"/>
        <v>0</v>
      </c>
      <c r="K11" s="83">
        <v>4</v>
      </c>
      <c r="L11" s="19"/>
      <c r="M11" s="19"/>
      <c r="N11" s="19"/>
      <c r="O11" s="19"/>
      <c r="P11" s="19"/>
      <c r="Q11" s="19"/>
      <c r="R11" s="342"/>
      <c r="S11" s="342"/>
      <c r="T11" s="342"/>
    </row>
    <row r="12" spans="1:20" ht="12.75">
      <c r="A12" s="123">
        <v>23</v>
      </c>
      <c r="B12" s="344">
        <v>15</v>
      </c>
      <c r="C12" s="193"/>
      <c r="D12" s="193"/>
      <c r="E12" s="193"/>
      <c r="F12" s="346">
        <f t="shared" si="0"/>
        <v>0</v>
      </c>
      <c r="G12" s="193"/>
      <c r="H12" s="193"/>
      <c r="I12" s="193"/>
      <c r="J12" s="193">
        <f t="shared" si="1"/>
        <v>0</v>
      </c>
      <c r="K12" s="83"/>
      <c r="L12" s="19"/>
      <c r="M12" s="19"/>
      <c r="N12" s="19"/>
      <c r="O12" s="19"/>
      <c r="P12" s="19"/>
      <c r="Q12" s="19"/>
      <c r="R12" s="342"/>
      <c r="S12" s="342"/>
      <c r="T12" s="342"/>
    </row>
    <row r="13" spans="1:20" ht="12.75">
      <c r="A13" s="123">
        <v>9</v>
      </c>
      <c r="B13" s="344">
        <v>19</v>
      </c>
      <c r="C13" s="193">
        <v>16</v>
      </c>
      <c r="D13" s="193">
        <v>7.1</v>
      </c>
      <c r="E13" s="193">
        <v>5.93</v>
      </c>
      <c r="F13" s="346">
        <f t="shared" si="0"/>
        <v>13.03</v>
      </c>
      <c r="G13" s="193"/>
      <c r="H13" s="193"/>
      <c r="I13" s="193"/>
      <c r="J13" s="193">
        <f t="shared" si="1"/>
        <v>0</v>
      </c>
      <c r="K13" s="83">
        <v>2</v>
      </c>
      <c r="L13" s="19"/>
      <c r="M13" s="19"/>
      <c r="N13" s="19"/>
      <c r="O13" s="19"/>
      <c r="P13" s="19"/>
      <c r="Q13" s="19"/>
      <c r="R13" s="342"/>
      <c r="S13" s="342"/>
      <c r="T13" s="342"/>
    </row>
    <row r="14" spans="1:20" ht="12.75" hidden="1">
      <c r="A14" s="123"/>
      <c r="B14" s="344">
        <v>20</v>
      </c>
      <c r="C14" s="193"/>
      <c r="D14" s="193"/>
      <c r="E14" s="193"/>
      <c r="F14" s="346">
        <f t="shared" si="0"/>
        <v>0</v>
      </c>
      <c r="G14" s="193"/>
      <c r="H14" s="193"/>
      <c r="I14" s="193"/>
      <c r="J14" s="193">
        <f t="shared" si="1"/>
        <v>0</v>
      </c>
      <c r="K14" s="83">
        <v>2</v>
      </c>
      <c r="L14" s="19"/>
      <c r="M14" s="19"/>
      <c r="N14" s="19"/>
      <c r="O14" s="19"/>
      <c r="P14" s="19"/>
      <c r="Q14" s="19"/>
      <c r="R14" s="342"/>
      <c r="S14" s="342"/>
      <c r="T14" s="342"/>
    </row>
    <row r="15" spans="1:20" ht="12.75">
      <c r="A15" s="123">
        <v>11</v>
      </c>
      <c r="B15" s="344">
        <v>20</v>
      </c>
      <c r="C15" s="193">
        <v>5.25</v>
      </c>
      <c r="D15" s="193">
        <v>0.25</v>
      </c>
      <c r="E15" s="193">
        <v>2</v>
      </c>
      <c r="F15" s="346">
        <f t="shared" si="0"/>
        <v>2.25</v>
      </c>
      <c r="G15" s="84"/>
      <c r="H15" s="84"/>
      <c r="I15" s="84"/>
      <c r="J15" s="193">
        <f t="shared" si="1"/>
        <v>0</v>
      </c>
      <c r="K15" s="83">
        <v>2</v>
      </c>
      <c r="L15" s="19"/>
      <c r="M15" s="345">
        <f>SUM(C6:C15)</f>
        <v>162.42</v>
      </c>
      <c r="N15" s="345"/>
      <c r="O15" s="345">
        <f>SUM(E6:E15)</f>
        <v>16.38</v>
      </c>
      <c r="P15" s="345">
        <f>SUM(F6:F15)</f>
        <v>152.72</v>
      </c>
      <c r="Q15" s="345">
        <f>SUM(G6:G15)</f>
        <v>0</v>
      </c>
      <c r="R15" s="345">
        <f>SUM(I6:I15)</f>
        <v>0</v>
      </c>
      <c r="S15" s="345">
        <f>SUM(J6:J15)</f>
        <v>0</v>
      </c>
      <c r="T15" s="342"/>
    </row>
    <row r="16" spans="1:20" ht="12.75">
      <c r="A16" s="123"/>
      <c r="B16" s="344">
        <v>21</v>
      </c>
      <c r="C16" s="193">
        <v>0</v>
      </c>
      <c r="D16" s="193">
        <v>0</v>
      </c>
      <c r="E16" s="193">
        <v>0</v>
      </c>
      <c r="F16" s="346">
        <f t="shared" si="0"/>
        <v>0</v>
      </c>
      <c r="G16" s="193"/>
      <c r="H16" s="193"/>
      <c r="I16" s="193"/>
      <c r="J16" s="193"/>
      <c r="K16" s="83"/>
      <c r="L16" s="19"/>
      <c r="M16" s="312" t="s">
        <v>415</v>
      </c>
      <c r="N16" s="312"/>
      <c r="O16" s="19"/>
      <c r="P16" s="19"/>
      <c r="Q16" s="19"/>
      <c r="R16" s="342"/>
      <c r="S16" s="342"/>
      <c r="T16" s="342"/>
    </row>
    <row r="17" spans="1:20" ht="12.75">
      <c r="A17" s="123">
        <v>13</v>
      </c>
      <c r="B17" s="344">
        <v>27</v>
      </c>
      <c r="C17" s="193">
        <v>43.08</v>
      </c>
      <c r="D17" s="193">
        <v>0</v>
      </c>
      <c r="E17" s="193">
        <v>43.08</v>
      </c>
      <c r="F17" s="346">
        <f t="shared" si="0"/>
        <v>43.08</v>
      </c>
      <c r="G17" s="193">
        <v>52.17</v>
      </c>
      <c r="H17" s="193">
        <v>51.66</v>
      </c>
      <c r="I17" s="193">
        <v>0</v>
      </c>
      <c r="J17" s="193">
        <f>H17+I17</f>
        <v>51.66</v>
      </c>
      <c r="K17" s="83">
        <v>2</v>
      </c>
      <c r="L17" s="19"/>
      <c r="M17" s="312"/>
      <c r="N17" s="312"/>
      <c r="O17" s="19"/>
      <c r="P17" s="19"/>
      <c r="Q17" s="19"/>
      <c r="R17" s="342"/>
      <c r="S17" s="342"/>
      <c r="T17" s="342"/>
    </row>
    <row r="18" spans="1:20" ht="12.75">
      <c r="A18" s="123">
        <v>12</v>
      </c>
      <c r="B18" s="344">
        <v>29</v>
      </c>
      <c r="C18" s="193">
        <v>4.5</v>
      </c>
      <c r="D18" s="193">
        <v>4.2</v>
      </c>
      <c r="E18" s="193">
        <v>0</v>
      </c>
      <c r="F18" s="346">
        <f t="shared" si="0"/>
        <v>4.2</v>
      </c>
      <c r="G18" s="193"/>
      <c r="H18" s="193"/>
      <c r="I18" s="193"/>
      <c r="J18" s="193">
        <f>H18+I18</f>
        <v>0</v>
      </c>
      <c r="K18" s="83">
        <v>2</v>
      </c>
      <c r="L18" s="19"/>
      <c r="M18" s="19">
        <v>30</v>
      </c>
      <c r="N18" s="19" t="str">
        <f>IF(M18&gt;=30,"EXAM","-")</f>
        <v>EXAM</v>
      </c>
      <c r="O18" s="19">
        <v>35</v>
      </c>
      <c r="P18" s="19">
        <v>40</v>
      </c>
      <c r="Q18" s="19">
        <v>50</v>
      </c>
      <c r="R18" s="462" t="str">
        <f>IF(AND(M18&gt;=30,O18&gt;=30,P18&gt;=50,Q18&gt;=50),"pass","fail")</f>
        <v>fail</v>
      </c>
      <c r="S18" s="342"/>
      <c r="T18" s="342"/>
    </row>
    <row r="19" spans="1:20" ht="20.25">
      <c r="A19" s="123">
        <v>31</v>
      </c>
      <c r="B19" s="344">
        <v>30</v>
      </c>
      <c r="C19" s="193">
        <v>2.85</v>
      </c>
      <c r="D19" s="193">
        <v>2.45</v>
      </c>
      <c r="E19" s="193">
        <v>0</v>
      </c>
      <c r="F19" s="346">
        <f t="shared" si="0"/>
        <v>2.45</v>
      </c>
      <c r="G19" s="193"/>
      <c r="H19" s="193">
        <v>0</v>
      </c>
      <c r="I19" s="193"/>
      <c r="J19" s="193">
        <f>H19+I19</f>
        <v>0</v>
      </c>
      <c r="K19" s="83">
        <v>2</v>
      </c>
      <c r="L19" s="19"/>
      <c r="M19" s="19">
        <v>25</v>
      </c>
      <c r="N19" s="463" t="str">
        <f>IF(M19&gt;=30,"EXAM","---")</f>
        <v>---</v>
      </c>
      <c r="O19" s="19">
        <v>30</v>
      </c>
      <c r="P19" s="19">
        <v>30</v>
      </c>
      <c r="Q19" s="19">
        <v>75</v>
      </c>
      <c r="R19" s="462" t="str">
        <f>IF(AND(M19&gt;=30,O19&gt;=30,P19&gt;=50,Q19&gt;=50),"pass","fail")</f>
        <v>fail</v>
      </c>
      <c r="S19" s="342"/>
      <c r="T19" s="342"/>
    </row>
    <row r="20" spans="1:20" ht="21.75" customHeight="1">
      <c r="A20" s="123"/>
      <c r="B20" s="344">
        <v>30</v>
      </c>
      <c r="C20" s="193">
        <v>1.75</v>
      </c>
      <c r="D20" s="193">
        <v>1.15</v>
      </c>
      <c r="E20" s="193">
        <v>0.44</v>
      </c>
      <c r="F20" s="346">
        <f t="shared" si="0"/>
        <v>1.5899999999999999</v>
      </c>
      <c r="G20" s="193"/>
      <c r="H20" s="193"/>
      <c r="I20" s="193"/>
      <c r="J20" s="193"/>
      <c r="K20" s="83"/>
      <c r="L20" s="19"/>
      <c r="M20" s="19">
        <v>35</v>
      </c>
      <c r="N20" s="463" t="str">
        <f>IF(M20&gt;=30,"EXAM","---")</f>
        <v>EXAM</v>
      </c>
      <c r="O20" s="19"/>
      <c r="P20" s="19"/>
      <c r="Q20" s="19"/>
      <c r="R20" s="342"/>
      <c r="S20" s="342"/>
      <c r="T20" s="342"/>
    </row>
    <row r="21" spans="1:20" ht="21.75" customHeight="1">
      <c r="A21" s="123">
        <v>1</v>
      </c>
      <c r="B21" s="344">
        <v>31</v>
      </c>
      <c r="C21" s="193">
        <v>1500</v>
      </c>
      <c r="D21" s="193">
        <v>1222</v>
      </c>
      <c r="E21" s="193">
        <v>2.78</v>
      </c>
      <c r="F21" s="346">
        <f t="shared" si="0"/>
        <v>1224.78</v>
      </c>
      <c r="G21" s="193"/>
      <c r="H21" s="193"/>
      <c r="I21" s="193">
        <v>0</v>
      </c>
      <c r="J21" s="193">
        <f>H21+I21</f>
        <v>0</v>
      </c>
      <c r="K21" s="83">
        <v>2</v>
      </c>
      <c r="L21" s="19"/>
      <c r="M21" s="19"/>
      <c r="N21" s="463"/>
      <c r="O21" s="19"/>
      <c r="P21" s="19"/>
      <c r="Q21" s="19"/>
      <c r="R21" s="342"/>
      <c r="S21" s="342"/>
      <c r="T21" s="342"/>
    </row>
    <row r="22" spans="1:20" ht="19.5" customHeight="1">
      <c r="A22" s="123"/>
      <c r="B22" s="344">
        <v>34</v>
      </c>
      <c r="C22" s="193">
        <v>696</v>
      </c>
      <c r="D22" s="193">
        <v>5.5</v>
      </c>
      <c r="E22" s="193">
        <v>0</v>
      </c>
      <c r="F22" s="346">
        <f t="shared" si="0"/>
        <v>5.5</v>
      </c>
      <c r="G22" s="193"/>
      <c r="H22" s="193"/>
      <c r="I22" s="193"/>
      <c r="J22" s="193"/>
      <c r="K22" s="83"/>
      <c r="L22" s="19"/>
      <c r="M22" s="19">
        <v>60</v>
      </c>
      <c r="N22" s="463" t="str">
        <f>IF(M22&gt;=30,"EXAM","---")</f>
        <v>EXAM</v>
      </c>
      <c r="O22" s="19"/>
      <c r="P22" s="19"/>
      <c r="Q22" s="19"/>
      <c r="R22" s="342"/>
      <c r="S22" s="342"/>
      <c r="T22" s="342"/>
    </row>
    <row r="23" spans="1:20" ht="19.5" customHeight="1">
      <c r="A23" s="123">
        <v>27</v>
      </c>
      <c r="B23" s="344">
        <v>36</v>
      </c>
      <c r="C23" s="193">
        <v>0.5</v>
      </c>
      <c r="D23" s="193">
        <v>0.14</v>
      </c>
      <c r="E23" s="193">
        <v>0</v>
      </c>
      <c r="F23" s="346">
        <f t="shared" si="0"/>
        <v>0.14</v>
      </c>
      <c r="G23" s="193"/>
      <c r="H23" s="193"/>
      <c r="I23" s="193"/>
      <c r="J23" s="193">
        <f>H23+I23</f>
        <v>0</v>
      </c>
      <c r="K23" s="83">
        <v>1</v>
      </c>
      <c r="L23" s="19"/>
      <c r="M23" s="19"/>
      <c r="N23" s="463"/>
      <c r="O23" s="19"/>
      <c r="P23" s="19"/>
      <c r="Q23" s="19"/>
      <c r="R23" s="342"/>
      <c r="S23" s="342"/>
      <c r="T23" s="342"/>
    </row>
    <row r="24" spans="1:20" ht="12.75">
      <c r="A24" s="123">
        <v>3</v>
      </c>
      <c r="B24" s="344">
        <v>40</v>
      </c>
      <c r="C24" s="193"/>
      <c r="D24" s="193"/>
      <c r="E24" s="193"/>
      <c r="F24" s="346">
        <f t="shared" si="0"/>
        <v>0</v>
      </c>
      <c r="G24" s="193"/>
      <c r="H24" s="193"/>
      <c r="I24" s="193"/>
      <c r="J24" s="193">
        <f>H24+I24</f>
        <v>0</v>
      </c>
      <c r="K24" s="83">
        <v>2</v>
      </c>
      <c r="L24" s="19"/>
      <c r="M24" s="19"/>
      <c r="N24" s="19"/>
      <c r="O24" s="19"/>
      <c r="P24" s="19"/>
      <c r="Q24" s="19"/>
      <c r="R24" s="342"/>
      <c r="S24" s="342"/>
      <c r="T24" s="342"/>
    </row>
    <row r="25" spans="1:20" ht="12.75">
      <c r="A25" s="123">
        <v>4</v>
      </c>
      <c r="B25" s="344">
        <v>41</v>
      </c>
      <c r="C25" s="193">
        <v>50</v>
      </c>
      <c r="D25" s="193">
        <v>25</v>
      </c>
      <c r="E25" s="193">
        <v>10</v>
      </c>
      <c r="F25" s="346">
        <f t="shared" si="0"/>
        <v>35</v>
      </c>
      <c r="G25" s="193"/>
      <c r="H25" s="193"/>
      <c r="I25" s="193"/>
      <c r="J25" s="193">
        <f>H25+I25</f>
        <v>0</v>
      </c>
      <c r="K25" s="83">
        <v>2</v>
      </c>
      <c r="L25" s="19"/>
      <c r="M25" s="19"/>
      <c r="N25" s="19"/>
      <c r="O25" s="19"/>
      <c r="P25" s="19"/>
      <c r="Q25" s="19"/>
      <c r="R25" s="342"/>
      <c r="S25" s="342"/>
      <c r="T25" s="342"/>
    </row>
    <row r="26" spans="1:20" ht="12.75">
      <c r="A26" s="123">
        <v>5</v>
      </c>
      <c r="B26" s="344">
        <v>42</v>
      </c>
      <c r="C26" s="193">
        <v>52.08</v>
      </c>
      <c r="D26" s="193">
        <v>0</v>
      </c>
      <c r="E26" s="193">
        <v>52.08</v>
      </c>
      <c r="F26" s="346">
        <f t="shared" si="0"/>
        <v>52.08</v>
      </c>
      <c r="G26" s="193"/>
      <c r="H26" s="193"/>
      <c r="I26" s="193"/>
      <c r="J26" s="193">
        <f>H26+I26</f>
        <v>0</v>
      </c>
      <c r="K26" s="83">
        <v>2</v>
      </c>
      <c r="L26" s="19"/>
      <c r="M26" s="19"/>
      <c r="N26" s="19"/>
      <c r="O26" s="19"/>
      <c r="P26" s="19"/>
      <c r="Q26" s="19"/>
      <c r="R26" s="342"/>
      <c r="S26" s="342"/>
      <c r="T26" s="342"/>
    </row>
    <row r="27" spans="1:20" ht="12.75">
      <c r="A27" s="123"/>
      <c r="B27" s="344">
        <v>42</v>
      </c>
      <c r="C27" s="193"/>
      <c r="D27" s="193"/>
      <c r="E27" s="193"/>
      <c r="F27" s="346"/>
      <c r="G27" s="193"/>
      <c r="H27" s="193"/>
      <c r="I27" s="193"/>
      <c r="J27" s="193"/>
      <c r="K27" s="83"/>
      <c r="L27" s="19"/>
      <c r="M27" s="19"/>
      <c r="N27" s="19"/>
      <c r="O27" s="19"/>
      <c r="P27" s="19"/>
      <c r="Q27" s="19"/>
      <c r="R27" s="342"/>
      <c r="S27" s="342"/>
      <c r="T27" s="342"/>
    </row>
    <row r="28" spans="1:20" ht="12.75">
      <c r="A28" s="123"/>
      <c r="B28" s="344">
        <v>50</v>
      </c>
      <c r="C28" s="193">
        <v>918</v>
      </c>
      <c r="D28" s="193">
        <v>900</v>
      </c>
      <c r="E28" s="193">
        <v>18</v>
      </c>
      <c r="F28" s="346">
        <f aca="true" t="shared" si="2" ref="F28:F42">D28+E28</f>
        <v>918</v>
      </c>
      <c r="G28" s="193"/>
      <c r="H28" s="193"/>
      <c r="I28" s="193"/>
      <c r="J28" s="193"/>
      <c r="K28" s="83"/>
      <c r="L28" s="19"/>
      <c r="M28" s="19"/>
      <c r="N28" s="19"/>
      <c r="O28" s="19"/>
      <c r="P28" s="19"/>
      <c r="Q28" s="19"/>
      <c r="R28" s="342"/>
      <c r="S28" s="342"/>
      <c r="T28" s="342"/>
    </row>
    <row r="29" spans="1:20" ht="12.75">
      <c r="A29" s="123"/>
      <c r="B29" s="344">
        <v>52</v>
      </c>
      <c r="C29" s="193">
        <v>633.15</v>
      </c>
      <c r="D29" s="193">
        <v>599.85</v>
      </c>
      <c r="E29" s="193">
        <v>33.3</v>
      </c>
      <c r="F29" s="346">
        <f t="shared" si="2"/>
        <v>633.15</v>
      </c>
      <c r="G29" s="193"/>
      <c r="H29" s="193"/>
      <c r="I29" s="193"/>
      <c r="J29" s="193"/>
      <c r="K29" s="83"/>
      <c r="L29" s="19"/>
      <c r="M29" s="19"/>
      <c r="N29" s="19"/>
      <c r="O29" s="19"/>
      <c r="P29" s="19"/>
      <c r="Q29" s="19"/>
      <c r="R29" s="342"/>
      <c r="S29" s="342"/>
      <c r="T29" s="342"/>
    </row>
    <row r="30" spans="1:20" ht="12.75">
      <c r="A30" s="123">
        <v>30</v>
      </c>
      <c r="B30" s="344">
        <v>58</v>
      </c>
      <c r="C30" s="193">
        <v>7.76</v>
      </c>
      <c r="D30" s="193">
        <v>6.78</v>
      </c>
      <c r="E30" s="193">
        <v>0.7</v>
      </c>
      <c r="F30" s="346">
        <f t="shared" si="2"/>
        <v>7.48</v>
      </c>
      <c r="G30" s="193"/>
      <c r="H30" s="193"/>
      <c r="I30" s="193"/>
      <c r="J30" s="193">
        <f>H30+I30</f>
        <v>0</v>
      </c>
      <c r="K30" s="83">
        <v>2</v>
      </c>
      <c r="L30" s="19"/>
      <c r="M30" s="19"/>
      <c r="N30" s="19"/>
      <c r="O30" s="19"/>
      <c r="P30" s="19"/>
      <c r="Q30" s="19"/>
      <c r="R30" s="342"/>
      <c r="S30" s="342"/>
      <c r="T30" s="342"/>
    </row>
    <row r="31" spans="1:20" ht="12.75">
      <c r="A31" s="123">
        <v>33</v>
      </c>
      <c r="B31" s="344">
        <v>60</v>
      </c>
      <c r="C31" s="193">
        <v>83.15</v>
      </c>
      <c r="D31" s="193">
        <v>75.78</v>
      </c>
      <c r="E31" s="193">
        <v>5.58</v>
      </c>
      <c r="F31" s="346">
        <f t="shared" si="2"/>
        <v>81.36</v>
      </c>
      <c r="G31" s="193"/>
      <c r="H31" s="193">
        <v>0</v>
      </c>
      <c r="I31" s="193">
        <v>0</v>
      </c>
      <c r="J31" s="193">
        <f>H31+I31</f>
        <v>0</v>
      </c>
      <c r="K31" s="83">
        <v>1</v>
      </c>
      <c r="L31" s="19"/>
      <c r="M31" s="19"/>
      <c r="N31" s="19"/>
      <c r="O31" s="19"/>
      <c r="P31" s="19"/>
      <c r="Q31" s="19"/>
      <c r="R31" s="342"/>
      <c r="S31" s="342"/>
      <c r="T31" s="342"/>
    </row>
    <row r="32" spans="1:20" ht="12.75">
      <c r="A32" s="123"/>
      <c r="B32" s="344">
        <v>60</v>
      </c>
      <c r="C32" s="193">
        <v>2.1</v>
      </c>
      <c r="D32" s="193">
        <v>0</v>
      </c>
      <c r="E32" s="193">
        <v>2.1</v>
      </c>
      <c r="F32" s="346">
        <f t="shared" si="2"/>
        <v>2.1</v>
      </c>
      <c r="G32" s="193"/>
      <c r="H32" s="193"/>
      <c r="I32" s="193"/>
      <c r="J32" s="193"/>
      <c r="K32" s="83"/>
      <c r="L32" s="19"/>
      <c r="M32" s="19"/>
      <c r="N32" s="19"/>
      <c r="O32" s="19"/>
      <c r="P32" s="19"/>
      <c r="Q32" s="19"/>
      <c r="R32" s="342"/>
      <c r="S32" s="342"/>
      <c r="T32" s="342"/>
    </row>
    <row r="33" spans="1:20" ht="12.75">
      <c r="A33" s="123">
        <v>28</v>
      </c>
      <c r="B33" s="344">
        <v>63</v>
      </c>
      <c r="C33" s="193">
        <v>20.9</v>
      </c>
      <c r="D33" s="193">
        <v>16.8</v>
      </c>
      <c r="E33" s="83">
        <v>0</v>
      </c>
      <c r="F33" s="346">
        <f t="shared" si="2"/>
        <v>16.8</v>
      </c>
      <c r="G33" s="193"/>
      <c r="H33" s="193"/>
      <c r="I33" s="193"/>
      <c r="J33" s="193">
        <f>H33+I33</f>
        <v>0</v>
      </c>
      <c r="K33" s="83">
        <v>1</v>
      </c>
      <c r="L33" s="19"/>
      <c r="M33" s="19"/>
      <c r="N33" s="19"/>
      <c r="O33" s="19"/>
      <c r="P33" s="19"/>
      <c r="Q33" s="19"/>
      <c r="R33" s="342"/>
      <c r="S33" s="342"/>
      <c r="T33" s="342"/>
    </row>
    <row r="34" spans="1:20" ht="12.75">
      <c r="A34" s="123">
        <v>24</v>
      </c>
      <c r="B34" s="344">
        <v>66</v>
      </c>
      <c r="C34" s="193">
        <v>22.93</v>
      </c>
      <c r="D34" s="193">
        <v>18.38</v>
      </c>
      <c r="E34" s="193">
        <v>4.4</v>
      </c>
      <c r="F34" s="346">
        <f t="shared" si="2"/>
        <v>22.78</v>
      </c>
      <c r="G34" s="193"/>
      <c r="H34" s="193"/>
      <c r="I34" s="193"/>
      <c r="J34" s="193">
        <f>H34+I34</f>
        <v>0</v>
      </c>
      <c r="K34" s="83">
        <v>1</v>
      </c>
      <c r="L34" s="19"/>
      <c r="M34" s="19"/>
      <c r="N34" s="19"/>
      <c r="O34" s="19"/>
      <c r="P34" s="19"/>
      <c r="Q34" s="19"/>
      <c r="R34" s="342"/>
      <c r="S34" s="342"/>
      <c r="T34" s="342"/>
    </row>
    <row r="35" spans="1:20" ht="12.75">
      <c r="A35" s="123">
        <v>25</v>
      </c>
      <c r="B35" s="344">
        <v>68</v>
      </c>
      <c r="C35" s="193">
        <v>30.55</v>
      </c>
      <c r="D35" s="193">
        <v>29.47</v>
      </c>
      <c r="E35" s="193">
        <v>0.02</v>
      </c>
      <c r="F35" s="346">
        <f t="shared" si="2"/>
        <v>29.49</v>
      </c>
      <c r="G35" s="193"/>
      <c r="H35" s="193"/>
      <c r="I35" s="193"/>
      <c r="J35" s="193">
        <f>H35+I35</f>
        <v>0</v>
      </c>
      <c r="K35" s="83">
        <v>1</v>
      </c>
      <c r="L35" s="19"/>
      <c r="M35" s="19"/>
      <c r="N35" s="19"/>
      <c r="O35" s="19"/>
      <c r="P35" s="19"/>
      <c r="Q35" s="19"/>
      <c r="R35" s="342"/>
      <c r="S35" s="342"/>
      <c r="T35" s="342"/>
    </row>
    <row r="36" spans="1:20" ht="12.75">
      <c r="A36" s="123">
        <v>26</v>
      </c>
      <c r="B36" s="344">
        <v>70</v>
      </c>
      <c r="C36" s="193">
        <v>7</v>
      </c>
      <c r="D36" s="193">
        <v>6.41</v>
      </c>
      <c r="E36" s="193">
        <v>0</v>
      </c>
      <c r="F36" s="346">
        <f t="shared" si="2"/>
        <v>6.41</v>
      </c>
      <c r="G36" s="193"/>
      <c r="H36" s="193"/>
      <c r="I36" s="193"/>
      <c r="J36" s="193">
        <f>H36+I36</f>
        <v>0</v>
      </c>
      <c r="K36" s="83">
        <v>1</v>
      </c>
      <c r="L36" s="19"/>
      <c r="M36" s="345"/>
      <c r="N36" s="345"/>
      <c r="O36" s="345"/>
      <c r="P36" s="345"/>
      <c r="Q36" s="345"/>
      <c r="R36" s="342"/>
      <c r="S36" s="342"/>
      <c r="T36" s="342"/>
    </row>
    <row r="37" spans="1:20" ht="12.75">
      <c r="A37" s="123">
        <v>2</v>
      </c>
      <c r="B37" s="344">
        <v>75</v>
      </c>
      <c r="C37" s="193">
        <v>1290.5</v>
      </c>
      <c r="D37" s="193">
        <v>1290</v>
      </c>
      <c r="E37" s="193"/>
      <c r="F37" s="346">
        <f t="shared" si="2"/>
        <v>1290</v>
      </c>
      <c r="G37" s="193"/>
      <c r="H37" s="193"/>
      <c r="I37" s="193"/>
      <c r="J37" s="193">
        <f>H37+I37</f>
        <v>0</v>
      </c>
      <c r="K37" s="83">
        <v>1</v>
      </c>
      <c r="L37" s="19"/>
      <c r="M37" s="19"/>
      <c r="N37" s="19"/>
      <c r="O37" s="19"/>
      <c r="P37" s="19"/>
      <c r="Q37" s="19"/>
      <c r="R37" s="342"/>
      <c r="S37" s="342"/>
      <c r="T37" s="342"/>
    </row>
    <row r="38" spans="1:20" ht="25.5">
      <c r="A38" s="123"/>
      <c r="B38" s="344" t="s">
        <v>431</v>
      </c>
      <c r="C38" s="193">
        <v>400</v>
      </c>
      <c r="D38" s="193">
        <v>350</v>
      </c>
      <c r="E38" s="193">
        <v>50</v>
      </c>
      <c r="F38" s="346">
        <f t="shared" si="2"/>
        <v>400</v>
      </c>
      <c r="G38" s="193"/>
      <c r="H38" s="193"/>
      <c r="I38" s="193"/>
      <c r="J38" s="193"/>
      <c r="K38" s="83"/>
      <c r="L38" s="19"/>
      <c r="M38" s="19"/>
      <c r="N38" s="19"/>
      <c r="O38" s="19"/>
      <c r="P38" s="19"/>
      <c r="Q38" s="19"/>
      <c r="R38" s="342"/>
      <c r="S38" s="342"/>
      <c r="T38" s="342"/>
    </row>
    <row r="39" spans="1:20" ht="25.5">
      <c r="A39" s="123"/>
      <c r="B39" s="344" t="s">
        <v>436</v>
      </c>
      <c r="C39" s="193">
        <v>0</v>
      </c>
      <c r="D39" s="193">
        <v>0</v>
      </c>
      <c r="E39" s="193">
        <v>0</v>
      </c>
      <c r="F39" s="346">
        <f t="shared" si="2"/>
        <v>0</v>
      </c>
      <c r="G39" s="193"/>
      <c r="H39" s="193"/>
      <c r="I39" s="193"/>
      <c r="J39" s="193"/>
      <c r="K39" s="83"/>
      <c r="L39" s="19"/>
      <c r="M39" s="19"/>
      <c r="N39" s="19"/>
      <c r="O39" s="19"/>
      <c r="P39" s="19"/>
      <c r="Q39" s="19"/>
      <c r="R39" s="342"/>
      <c r="S39" s="342"/>
      <c r="T39" s="342"/>
    </row>
    <row r="40" spans="1:20" ht="12.75">
      <c r="A40" s="123">
        <v>19</v>
      </c>
      <c r="B40" s="443" t="s">
        <v>391</v>
      </c>
      <c r="C40" s="193">
        <v>50</v>
      </c>
      <c r="D40" s="193">
        <v>50</v>
      </c>
      <c r="E40" s="193">
        <v>0</v>
      </c>
      <c r="F40" s="346">
        <f t="shared" si="2"/>
        <v>50</v>
      </c>
      <c r="G40" s="193"/>
      <c r="H40" s="193"/>
      <c r="I40" s="193"/>
      <c r="J40" s="193">
        <f>H40+I40</f>
        <v>0</v>
      </c>
      <c r="K40" s="83">
        <v>2</v>
      </c>
      <c r="L40" s="84">
        <f>SUM(C16:C40)</f>
        <v>5816.800000000001</v>
      </c>
      <c r="M40" s="84">
        <f>SUM(E16:E40)</f>
        <v>222.48000000000002</v>
      </c>
      <c r="N40" s="84"/>
      <c r="O40" s="84">
        <f>SUM(F16:F40)</f>
        <v>4826.389999999999</v>
      </c>
      <c r="P40" s="84">
        <f>SUM(G16:G40)</f>
        <v>52.17</v>
      </c>
      <c r="Q40" s="84">
        <f>SUM(I16:I40)</f>
        <v>0</v>
      </c>
      <c r="R40" s="84">
        <f>SUM(J16:J40)</f>
        <v>51.66</v>
      </c>
      <c r="S40" s="84">
        <f>SUM(K16:K40)</f>
        <v>25</v>
      </c>
      <c r="T40" s="84">
        <f>SUM(L16:L40)</f>
        <v>5816.800000000001</v>
      </c>
    </row>
    <row r="41" spans="1:20" ht="25.5">
      <c r="A41" s="123"/>
      <c r="B41" s="344" t="s">
        <v>432</v>
      </c>
      <c r="C41" s="193">
        <v>100</v>
      </c>
      <c r="D41" s="193">
        <v>0</v>
      </c>
      <c r="E41" s="193">
        <v>100</v>
      </c>
      <c r="F41" s="346">
        <f t="shared" si="2"/>
        <v>100</v>
      </c>
      <c r="G41" s="193"/>
      <c r="H41" s="193"/>
      <c r="I41" s="193"/>
      <c r="J41" s="193"/>
      <c r="K41" s="83"/>
      <c r="L41" s="19"/>
      <c r="M41" s="19"/>
      <c r="N41" s="19"/>
      <c r="O41" s="19"/>
      <c r="P41" s="19"/>
      <c r="Q41" s="19"/>
      <c r="R41" s="342"/>
      <c r="S41" s="342"/>
      <c r="T41" s="342"/>
    </row>
    <row r="42" spans="1:20" ht="12.75">
      <c r="A42" s="123">
        <v>32</v>
      </c>
      <c r="B42" s="344" t="s">
        <v>372</v>
      </c>
      <c r="C42" s="193"/>
      <c r="D42" s="193"/>
      <c r="E42" s="193"/>
      <c r="F42" s="346">
        <f t="shared" si="2"/>
        <v>0</v>
      </c>
      <c r="G42" s="193"/>
      <c r="H42" s="193"/>
      <c r="I42" s="193"/>
      <c r="J42" s="193">
        <f>H42+I42</f>
        <v>0</v>
      </c>
      <c r="K42" s="83">
        <v>1</v>
      </c>
      <c r="L42" s="84">
        <f>C41+C42</f>
        <v>100</v>
      </c>
      <c r="M42" s="84">
        <f>E41+E42</f>
        <v>100</v>
      </c>
      <c r="N42" s="84"/>
      <c r="O42" s="84">
        <f>F41+F42</f>
        <v>100</v>
      </c>
      <c r="P42" s="19"/>
      <c r="Q42" s="19"/>
      <c r="R42" s="342"/>
      <c r="S42" s="342"/>
      <c r="T42" s="342"/>
    </row>
    <row r="43" spans="1:20" ht="12.75">
      <c r="A43" s="123"/>
      <c r="B43" s="344"/>
      <c r="C43" s="193">
        <f>SUM(C5:C42)</f>
        <v>6079.22</v>
      </c>
      <c r="D43" s="193">
        <f aca="true" t="shared" si="3" ref="D43:J43">SUM(D5:D42)</f>
        <v>4740.25</v>
      </c>
      <c r="E43" s="193">
        <f t="shared" si="3"/>
        <v>338.86</v>
      </c>
      <c r="F43" s="193">
        <f t="shared" si="3"/>
        <v>5079.110000000001</v>
      </c>
      <c r="G43" s="193">
        <f t="shared" si="3"/>
        <v>266.08</v>
      </c>
      <c r="H43" s="193">
        <f t="shared" si="3"/>
        <v>259.21000000000004</v>
      </c>
      <c r="I43" s="193">
        <f t="shared" si="3"/>
        <v>6.05</v>
      </c>
      <c r="J43" s="193">
        <f t="shared" si="3"/>
        <v>265.26</v>
      </c>
      <c r="K43" s="193">
        <f>SUM(K6:K42)</f>
        <v>45</v>
      </c>
      <c r="L43" s="19"/>
      <c r="M43" s="19"/>
      <c r="N43" s="19"/>
      <c r="O43" s="19"/>
      <c r="P43" s="19"/>
      <c r="Q43" s="19"/>
      <c r="R43" s="342"/>
      <c r="S43" s="342"/>
      <c r="T43" s="342"/>
    </row>
    <row r="44" spans="1:17" ht="12.75">
      <c r="A44" s="336"/>
      <c r="B44" s="337"/>
      <c r="C44" s="338"/>
      <c r="D44" s="338"/>
      <c r="E44" s="338"/>
      <c r="F44" s="338"/>
      <c r="G44" s="338"/>
      <c r="H44" s="338"/>
      <c r="I44" s="338"/>
      <c r="J44" s="338"/>
      <c r="K44" s="12"/>
      <c r="L44" s="16"/>
      <c r="M44" s="16"/>
      <c r="N44" s="16"/>
      <c r="O44" s="16"/>
      <c r="P44" s="16"/>
      <c r="Q44" s="16"/>
    </row>
    <row r="45" spans="1:17" ht="12.75">
      <c r="A45" s="336"/>
      <c r="B45" s="339"/>
      <c r="C45" s="338"/>
      <c r="D45" s="338"/>
      <c r="E45" s="338"/>
      <c r="F45" s="338"/>
      <c r="G45" s="338"/>
      <c r="H45" s="338"/>
      <c r="I45" s="338"/>
      <c r="J45" s="338"/>
      <c r="K45" s="12"/>
      <c r="L45" s="16"/>
      <c r="M45" s="16"/>
      <c r="N45" s="16"/>
      <c r="O45" s="16"/>
      <c r="P45" s="16"/>
      <c r="Q45" s="16"/>
    </row>
    <row r="46" spans="1:2" ht="12.75">
      <c r="A46" s="305"/>
      <c r="B46" s="305"/>
    </row>
    <row r="47" spans="1:5" ht="12.75">
      <c r="A47" s="305"/>
      <c r="B47" s="305"/>
      <c r="E47" t="s">
        <v>376</v>
      </c>
    </row>
    <row r="48" spans="1:5" ht="12.75">
      <c r="A48" s="305"/>
      <c r="B48" s="305"/>
      <c r="E48" s="340">
        <v>68</v>
      </c>
    </row>
    <row r="49" spans="1:5" ht="12.75">
      <c r="A49" s="305"/>
      <c r="B49" s="305"/>
      <c r="E49" s="340">
        <v>253</v>
      </c>
    </row>
    <row r="50" spans="1:5" ht="12.75">
      <c r="A50" s="305"/>
      <c r="B50" s="305"/>
      <c r="E50" s="340">
        <v>328</v>
      </c>
    </row>
    <row r="51" spans="1:5" ht="12.75">
      <c r="A51" s="305"/>
      <c r="B51" s="305"/>
      <c r="E51" s="340">
        <v>354</v>
      </c>
    </row>
    <row r="52" ht="12.75">
      <c r="E52">
        <v>463</v>
      </c>
    </row>
    <row r="53" ht="12.75">
      <c r="E53">
        <v>501</v>
      </c>
    </row>
    <row r="54" ht="12.75">
      <c r="E54">
        <v>511</v>
      </c>
    </row>
    <row r="55" ht="12.75">
      <c r="E55" s="340">
        <v>578</v>
      </c>
    </row>
    <row r="56" ht="12.75">
      <c r="E56" s="340">
        <v>579</v>
      </c>
    </row>
    <row r="57" ht="12.75">
      <c r="E57">
        <v>582</v>
      </c>
    </row>
    <row r="58" ht="12.75">
      <c r="E58">
        <v>614</v>
      </c>
    </row>
    <row r="59" ht="12.75">
      <c r="E59">
        <v>740</v>
      </c>
    </row>
    <row r="60" ht="12.75">
      <c r="E60">
        <v>781</v>
      </c>
    </row>
    <row r="61" ht="12.75">
      <c r="E61">
        <v>789</v>
      </c>
    </row>
    <row r="62" ht="12.75">
      <c r="E62">
        <v>791</v>
      </c>
    </row>
    <row r="63" ht="12.75">
      <c r="E63">
        <v>800</v>
      </c>
    </row>
    <row r="64" ht="12.75">
      <c r="E64">
        <v>825</v>
      </c>
    </row>
    <row r="65" ht="12.75">
      <c r="E65">
        <v>837</v>
      </c>
    </row>
    <row r="66" ht="12.75">
      <c r="E66">
        <v>850</v>
      </c>
    </row>
    <row r="69" ht="12.75">
      <c r="E69" s="341">
        <v>129</v>
      </c>
    </row>
    <row r="70" ht="12.75">
      <c r="E70" s="341">
        <v>130</v>
      </c>
    </row>
    <row r="71" ht="12.75">
      <c r="E71" s="341">
        <v>169</v>
      </c>
    </row>
    <row r="72" ht="12.75">
      <c r="E72" s="341">
        <v>170</v>
      </c>
    </row>
    <row r="73" ht="12.75">
      <c r="E73" s="341">
        <v>174</v>
      </c>
    </row>
    <row r="74" ht="12.75">
      <c r="E74" s="341">
        <v>179</v>
      </c>
    </row>
    <row r="75" ht="12.75">
      <c r="E75" s="341">
        <v>180</v>
      </c>
    </row>
    <row r="76" ht="12.75">
      <c r="E76" s="341">
        <v>191</v>
      </c>
    </row>
    <row r="77" ht="12.75">
      <c r="E77" s="341">
        <v>218</v>
      </c>
    </row>
    <row r="78" ht="12.75">
      <c r="E78" s="341">
        <v>219</v>
      </c>
    </row>
    <row r="79" ht="12.75">
      <c r="E79" s="341">
        <v>233</v>
      </c>
    </row>
    <row r="80" ht="12.75">
      <c r="E80" s="341">
        <v>256</v>
      </c>
    </row>
    <row r="81" ht="12.75">
      <c r="E81" s="341">
        <v>258</v>
      </c>
    </row>
    <row r="82" ht="12.75">
      <c r="E82" s="341">
        <v>290</v>
      </c>
    </row>
    <row r="83" ht="12.75">
      <c r="E83" s="341">
        <v>304</v>
      </c>
    </row>
    <row r="84" ht="12.75">
      <c r="E84" s="341">
        <v>319</v>
      </c>
    </row>
    <row r="85" ht="12.75">
      <c r="E85" s="341">
        <v>331</v>
      </c>
    </row>
    <row r="86" ht="12.75">
      <c r="E86" s="341">
        <v>361</v>
      </c>
    </row>
    <row r="87" ht="12.75">
      <c r="E87" s="341">
        <v>402</v>
      </c>
    </row>
    <row r="88" ht="12.75">
      <c r="E88" s="341">
        <v>434</v>
      </c>
    </row>
    <row r="89" ht="12.75">
      <c r="E89" s="341">
        <v>501</v>
      </c>
    </row>
    <row r="90" ht="12.75">
      <c r="E90" s="341">
        <v>511</v>
      </c>
    </row>
    <row r="91" ht="12.75">
      <c r="E91" s="341">
        <v>666</v>
      </c>
    </row>
    <row r="92" ht="12.75">
      <c r="E92" s="341">
        <v>668</v>
      </c>
    </row>
    <row r="93" ht="12.75">
      <c r="E93" s="341">
        <v>669</v>
      </c>
    </row>
    <row r="94" ht="12.75">
      <c r="E94" s="341">
        <v>700</v>
      </c>
    </row>
    <row r="95" ht="12.75">
      <c r="E95" s="341">
        <v>719</v>
      </c>
    </row>
    <row r="96" ht="12.75">
      <c r="E96" s="341">
        <v>790</v>
      </c>
    </row>
    <row r="97" ht="12.75">
      <c r="E97" s="341">
        <v>811</v>
      </c>
    </row>
    <row r="98" ht="12.75">
      <c r="E98" s="341">
        <v>812</v>
      </c>
    </row>
    <row r="99" ht="12.75">
      <c r="E99" s="341">
        <v>821</v>
      </c>
    </row>
    <row r="100" ht="12.75">
      <c r="E100" s="341">
        <v>830</v>
      </c>
    </row>
  </sheetData>
  <mergeCells count="2">
    <mergeCell ref="B2:F2"/>
    <mergeCell ref="G2:J2"/>
  </mergeCells>
  <printOptions/>
  <pageMargins left="0.75" right="0.75" top="1" bottom="1" header="0.5" footer="0.5"/>
  <pageSetup horizontalDpi="600" verticalDpi="600" orientation="portrait" paperSize="9" scale="97" r:id="rId1"/>
  <rowBreaks count="1" manualBreakCount="1">
    <brk id="45" max="9" man="1"/>
  </rowBreaks>
</worksheet>
</file>

<file path=xl/worksheets/sheet20.xml><?xml version="1.0" encoding="utf-8"?>
<worksheet xmlns="http://schemas.openxmlformats.org/spreadsheetml/2006/main" xmlns:r="http://schemas.openxmlformats.org/officeDocument/2006/relationships">
  <sheetPr>
    <tabColor indexed="34"/>
  </sheetPr>
  <dimension ref="A1:R32"/>
  <sheetViews>
    <sheetView view="pageBreakPreview" zoomScale="120" zoomScaleNormal="75" zoomScaleSheetLayoutView="120" workbookViewId="0" topLeftCell="A1">
      <pane xSplit="2" ySplit="5" topLeftCell="C8" activePane="bottomRight" state="frozen"/>
      <selection pane="topLeft" activeCell="F36" sqref="F36"/>
      <selection pane="topRight" activeCell="F36" sqref="F36"/>
      <selection pane="bottomLeft" activeCell="F36" sqref="F36"/>
      <selection pane="bottomRight" activeCell="F36" sqref="F36"/>
    </sheetView>
  </sheetViews>
  <sheetFormatPr defaultColWidth="9.140625" defaultRowHeight="22.5" customHeight="1"/>
  <cols>
    <col min="1" max="1" width="5.28125" style="19" customWidth="1"/>
    <col min="2" max="2" width="9.7109375" style="19" customWidth="1"/>
    <col min="3" max="5" width="8.7109375" style="19" customWidth="1"/>
    <col min="6" max="6" width="9.421875" style="19" bestFit="1" customWidth="1"/>
    <col min="7" max="7" width="8.7109375" style="19" customWidth="1"/>
    <col min="8" max="8" width="6.7109375" style="19" customWidth="1"/>
    <col min="9" max="9" width="9.28125" style="442" customWidth="1"/>
    <col min="10" max="11" width="8.7109375" style="19" customWidth="1"/>
    <col min="12" max="12" width="6.7109375" style="19" customWidth="1"/>
    <col min="13" max="13" width="2.7109375" style="19" customWidth="1"/>
    <col min="14" max="14" width="5.8515625" style="19" customWidth="1"/>
    <col min="15" max="16384" width="9.140625" style="19" customWidth="1"/>
  </cols>
  <sheetData>
    <row r="1" spans="1:14" ht="24" customHeight="1">
      <c r="A1" s="379" t="s">
        <v>433</v>
      </c>
      <c r="B1" s="380"/>
      <c r="C1" s="380"/>
      <c r="D1" s="380"/>
      <c r="E1" s="380"/>
      <c r="F1" s="380"/>
      <c r="G1" s="380"/>
      <c r="H1" s="380"/>
      <c r="I1" s="438"/>
      <c r="J1" s="380"/>
      <c r="K1" s="380"/>
      <c r="L1" s="381"/>
      <c r="M1" s="198"/>
      <c r="N1" s="198"/>
    </row>
    <row r="2" spans="1:14" ht="24" customHeight="1">
      <c r="A2" s="382" t="s">
        <v>312</v>
      </c>
      <c r="B2" s="182"/>
      <c r="C2" s="182"/>
      <c r="D2" s="182"/>
      <c r="E2" s="182"/>
      <c r="F2" s="182"/>
      <c r="G2" s="182"/>
      <c r="H2" s="182"/>
      <c r="I2" s="439"/>
      <c r="J2" s="182"/>
      <c r="K2" s="182"/>
      <c r="L2" s="383"/>
      <c r="M2" s="198"/>
      <c r="N2" s="198"/>
    </row>
    <row r="3" spans="1:14" ht="24" customHeight="1" thickBot="1">
      <c r="A3" s="566" t="s">
        <v>270</v>
      </c>
      <c r="B3" s="567"/>
      <c r="C3" s="567" t="s">
        <v>318</v>
      </c>
      <c r="D3" s="567"/>
      <c r="E3" s="567"/>
      <c r="F3" s="567"/>
      <c r="G3" s="567"/>
      <c r="H3" s="567"/>
      <c r="I3" s="567"/>
      <c r="J3" s="567"/>
      <c r="K3" s="569"/>
      <c r="L3" s="568"/>
      <c r="M3" s="199"/>
      <c r="N3" s="199"/>
    </row>
    <row r="4" spans="1:14" ht="60.75" customHeight="1" thickBot="1">
      <c r="A4" s="215" t="s">
        <v>224</v>
      </c>
      <c r="B4" s="216" t="s">
        <v>225</v>
      </c>
      <c r="C4" s="217" t="s">
        <v>226</v>
      </c>
      <c r="D4" s="217" t="s">
        <v>241</v>
      </c>
      <c r="E4" s="218" t="s">
        <v>227</v>
      </c>
      <c r="F4" s="226" t="s">
        <v>228</v>
      </c>
      <c r="G4" s="217" t="s">
        <v>229</v>
      </c>
      <c r="H4" s="217" t="s">
        <v>233</v>
      </c>
      <c r="I4" s="440" t="s">
        <v>390</v>
      </c>
      <c r="J4" s="216" t="s">
        <v>230</v>
      </c>
      <c r="K4" s="213" t="s">
        <v>231</v>
      </c>
      <c r="L4" s="243" t="s">
        <v>389</v>
      </c>
      <c r="M4" s="228"/>
      <c r="N4" s="209"/>
    </row>
    <row r="5" spans="1:18" s="198" customFormat="1" ht="21.75" customHeight="1" thickBot="1">
      <c r="A5" s="126">
        <v>1</v>
      </c>
      <c r="B5" s="194">
        <v>2</v>
      </c>
      <c r="C5" s="123">
        <v>3</v>
      </c>
      <c r="D5" s="123">
        <v>4</v>
      </c>
      <c r="E5" s="123">
        <v>5</v>
      </c>
      <c r="F5" s="123">
        <v>6</v>
      </c>
      <c r="G5" s="123">
        <v>7</v>
      </c>
      <c r="H5" s="123">
        <v>8</v>
      </c>
      <c r="I5" s="123">
        <v>9</v>
      </c>
      <c r="J5" s="123">
        <v>10</v>
      </c>
      <c r="K5" s="123">
        <v>11</v>
      </c>
      <c r="L5" s="123">
        <v>12</v>
      </c>
      <c r="M5" s="229"/>
      <c r="N5" s="210"/>
      <c r="O5" s="204"/>
      <c r="P5" s="227"/>
      <c r="Q5" s="227"/>
      <c r="R5" s="227"/>
    </row>
    <row r="6" spans="1:14" s="198" customFormat="1" ht="21.75" customHeight="1">
      <c r="A6" s="126">
        <v>1</v>
      </c>
      <c r="B6" s="200" t="s">
        <v>234</v>
      </c>
      <c r="C6" s="175">
        <f>'Swo MARCH 12'!D60</f>
        <v>60.87</v>
      </c>
      <c r="D6" s="176">
        <f>'Swo MARCH 12'!E60</f>
        <v>140</v>
      </c>
      <c r="E6" s="175">
        <f>'Swo MARCH 12'!F60</f>
        <v>57</v>
      </c>
      <c r="F6" s="175">
        <f>'Swo MARCH 12'!G60</f>
        <v>27.6</v>
      </c>
      <c r="G6" s="175">
        <f>'Swo MARCH 12'!H60</f>
        <v>49.89</v>
      </c>
      <c r="H6" s="176">
        <f>'Swo MARCH 12'!I60</f>
        <v>397</v>
      </c>
      <c r="I6" s="176">
        <f>'Swo MARCH 12'!J60</f>
        <v>0</v>
      </c>
      <c r="J6" s="138">
        <f>IF(C6&gt;0,(G6/C6)*100,0)</f>
        <v>81.96155741744701</v>
      </c>
      <c r="K6" s="137">
        <f>IF(E6&gt;0,(G6/E6)*100,0)</f>
        <v>87.52631578947368</v>
      </c>
      <c r="L6" s="245">
        <f>IF(E6&gt;0,(E6/C6)*100,0)</f>
        <v>93.64218827008379</v>
      </c>
      <c r="M6" s="233"/>
      <c r="N6" s="205"/>
    </row>
    <row r="7" spans="1:14" s="198" customFormat="1" ht="21.75" customHeight="1">
      <c r="A7" s="126">
        <v>2</v>
      </c>
      <c r="B7" s="200" t="s">
        <v>235</v>
      </c>
      <c r="C7" s="175">
        <f>'Swo MARCH 12'!K60</f>
        <v>34.78</v>
      </c>
      <c r="D7" s="176">
        <f>'Swo MARCH 12'!L60</f>
        <v>80</v>
      </c>
      <c r="E7" s="175">
        <f>'Swo MARCH 12'!M60</f>
        <v>6.8</v>
      </c>
      <c r="F7" s="175">
        <f>'Swo MARCH 12'!N60</f>
        <v>1.68</v>
      </c>
      <c r="G7" s="175">
        <f>'Swo MARCH 12'!O60</f>
        <v>6.68</v>
      </c>
      <c r="H7" s="176">
        <f>'Swo MARCH 12'!P60</f>
        <v>34</v>
      </c>
      <c r="I7" s="176">
        <f>'Swo MARCH 12'!Q60</f>
        <v>0</v>
      </c>
      <c r="J7" s="138">
        <f aca="true" t="shared" si="0" ref="J7:J32">IF(C7&gt;0,(G7/C7)*100,0)</f>
        <v>19.20644048303623</v>
      </c>
      <c r="K7" s="137">
        <f aca="true" t="shared" si="1" ref="K7:K31">IF(E7&gt;0,(G7/E7)*100,0)</f>
        <v>98.23529411764706</v>
      </c>
      <c r="L7" s="245">
        <f aca="true" t="shared" si="2" ref="L7:L32">IF(E7&gt;0,(E7/C7)*100,0)</f>
        <v>19.551466359976995</v>
      </c>
      <c r="M7" s="234"/>
      <c r="N7" s="125"/>
    </row>
    <row r="8" spans="1:14" s="198" customFormat="1" ht="21.75" customHeight="1">
      <c r="A8" s="126">
        <v>3</v>
      </c>
      <c r="B8" s="200" t="s">
        <v>236</v>
      </c>
      <c r="C8" s="175">
        <f>'Swo MARCH 12'!R60</f>
        <v>104.35</v>
      </c>
      <c r="D8" s="176">
        <f>'Swo MARCH 12'!S60</f>
        <v>240</v>
      </c>
      <c r="E8" s="175">
        <f>'Swo MARCH 12'!T60</f>
        <v>33</v>
      </c>
      <c r="F8" s="175">
        <f>'Swo MARCH 12'!U60</f>
        <v>8.24</v>
      </c>
      <c r="G8" s="175">
        <f>'Swo MARCH 12'!V60</f>
        <v>30.39</v>
      </c>
      <c r="H8" s="176">
        <f>'Swo MARCH 12'!W60</f>
        <v>200</v>
      </c>
      <c r="I8" s="176">
        <f>'Swo MARCH 12'!X60</f>
        <v>0</v>
      </c>
      <c r="J8" s="138">
        <f t="shared" si="0"/>
        <v>29.12314326784859</v>
      </c>
      <c r="K8" s="137">
        <f t="shared" si="1"/>
        <v>92.0909090909091</v>
      </c>
      <c r="L8" s="245">
        <f t="shared" si="2"/>
        <v>31.624341159559176</v>
      </c>
      <c r="M8" s="234"/>
      <c r="N8" s="125"/>
    </row>
    <row r="9" spans="1:14" s="198" customFormat="1" ht="21.75" customHeight="1">
      <c r="A9" s="126">
        <v>4</v>
      </c>
      <c r="B9" s="200" t="s">
        <v>238</v>
      </c>
      <c r="C9" s="175">
        <f>'Swo MARCH 12'!Y60</f>
        <v>417.39</v>
      </c>
      <c r="D9" s="176">
        <f>'Swo MARCH 12'!Z60</f>
        <v>960</v>
      </c>
      <c r="E9" s="175">
        <f>'Swo MARCH 12'!AA60</f>
        <v>100.68</v>
      </c>
      <c r="F9" s="175">
        <f>'Swo MARCH 12'!AB60</f>
        <v>18.37</v>
      </c>
      <c r="G9" s="175">
        <f>'Swo MARCH 12'!AC60</f>
        <v>92.62</v>
      </c>
      <c r="H9" s="176">
        <f>'Swo MARCH 12'!AD60</f>
        <v>568</v>
      </c>
      <c r="I9" s="176">
        <f>'Swo MARCH 12'!AE60</f>
        <v>89</v>
      </c>
      <c r="J9" s="138">
        <f t="shared" si="0"/>
        <v>22.19027767795108</v>
      </c>
      <c r="K9" s="137">
        <f t="shared" si="1"/>
        <v>91.99443782280493</v>
      </c>
      <c r="L9" s="245">
        <f t="shared" si="2"/>
        <v>24.121325379141812</v>
      </c>
      <c r="M9" s="234"/>
      <c r="N9" s="125"/>
    </row>
    <row r="10" spans="1:14" s="198" customFormat="1" ht="21.75" customHeight="1">
      <c r="A10" s="126">
        <v>5</v>
      </c>
      <c r="B10" s="200" t="s">
        <v>237</v>
      </c>
      <c r="C10" s="175">
        <f>'Swo MARCH 12'!AF60</f>
        <v>100</v>
      </c>
      <c r="D10" s="176">
        <f>'Swo MARCH 12'!AG60</f>
        <v>230</v>
      </c>
      <c r="E10" s="175">
        <f>'Swo MARCH 12'!AH60</f>
        <v>55</v>
      </c>
      <c r="F10" s="175">
        <f>'Swo MARCH 12'!AI60</f>
        <v>2.62</v>
      </c>
      <c r="G10" s="175">
        <f>'Swo MARCH 12'!AJ60</f>
        <v>8.65</v>
      </c>
      <c r="H10" s="176">
        <f>'Swo MARCH 12'!AK60</f>
        <v>60</v>
      </c>
      <c r="I10" s="176">
        <f>'Swo MARCH 12'!AL60</f>
        <v>0</v>
      </c>
      <c r="J10" s="138">
        <f t="shared" si="0"/>
        <v>8.65</v>
      </c>
      <c r="K10" s="137">
        <f t="shared" si="1"/>
        <v>15.727272727272728</v>
      </c>
      <c r="L10" s="245">
        <f t="shared" si="2"/>
        <v>55.00000000000001</v>
      </c>
      <c r="M10" s="234"/>
      <c r="N10" s="125"/>
    </row>
    <row r="11" spans="1:14" s="198" customFormat="1" ht="21.75" customHeight="1">
      <c r="A11" s="126">
        <v>6</v>
      </c>
      <c r="B11" s="200" t="s">
        <v>239</v>
      </c>
      <c r="C11" s="175">
        <f>'Swo MARCH 12'!AM60</f>
        <v>56.52</v>
      </c>
      <c r="D11" s="176">
        <f>'Swo MARCH 12'!AN60</f>
        <v>130</v>
      </c>
      <c r="E11" s="175">
        <f>'Swo MARCH 12'!AO60</f>
        <v>6</v>
      </c>
      <c r="F11" s="175">
        <f>'Swo MARCH 12'!AP60</f>
        <v>0.76</v>
      </c>
      <c r="G11" s="175">
        <f>'Swo MARCH 12'!AQ60</f>
        <v>1.97</v>
      </c>
      <c r="H11" s="176">
        <f>'Swo MARCH 12'!AR60</f>
        <v>17</v>
      </c>
      <c r="I11" s="176">
        <f>'Swo MARCH 12'!AS60</f>
        <v>0</v>
      </c>
      <c r="J11" s="138">
        <f t="shared" si="0"/>
        <v>3.4854918612880392</v>
      </c>
      <c r="K11" s="137">
        <f t="shared" si="1"/>
        <v>32.83333333333333</v>
      </c>
      <c r="L11" s="245">
        <f t="shared" si="2"/>
        <v>10.615711252653927</v>
      </c>
      <c r="M11" s="234"/>
      <c r="N11" s="125"/>
    </row>
    <row r="12" spans="1:14" s="198" customFormat="1" ht="21.75" customHeight="1">
      <c r="A12" s="126">
        <v>7</v>
      </c>
      <c r="B12" s="200" t="s">
        <v>240</v>
      </c>
      <c r="C12" s="175">
        <f>'Swo MARCH 12'!AT60</f>
        <v>95.65</v>
      </c>
      <c r="D12" s="176">
        <f>'Swo MARCH 12'!AU60</f>
        <v>220</v>
      </c>
      <c r="E12" s="175">
        <f>'Swo MARCH 12'!AV60</f>
        <v>40</v>
      </c>
      <c r="F12" s="175">
        <f>'Swo MARCH 12'!AW60</f>
        <v>9.91</v>
      </c>
      <c r="G12" s="175">
        <f>'Swo MARCH 12'!AX60</f>
        <v>29.91</v>
      </c>
      <c r="H12" s="176">
        <f>'Swo MARCH 12'!AY60</f>
        <v>27</v>
      </c>
      <c r="I12" s="176">
        <f>'Swo MARCH 12'!AZ60</f>
        <v>0</v>
      </c>
      <c r="J12" s="138">
        <f t="shared" si="0"/>
        <v>31.270256142185048</v>
      </c>
      <c r="K12" s="137">
        <f t="shared" si="1"/>
        <v>74.775</v>
      </c>
      <c r="L12" s="245">
        <f t="shared" si="2"/>
        <v>41.81913225300575</v>
      </c>
      <c r="M12" s="234"/>
      <c r="N12" s="125"/>
    </row>
    <row r="13" spans="1:14" s="198" customFormat="1" ht="21.75" customHeight="1">
      <c r="A13" s="126">
        <v>8</v>
      </c>
      <c r="B13" s="200" t="s">
        <v>261</v>
      </c>
      <c r="C13" s="175">
        <f>'Swo MARCH 12'!BA60</f>
        <v>614.57</v>
      </c>
      <c r="D13" s="176">
        <f>'Swo MARCH 12'!BB60</f>
        <v>1410</v>
      </c>
      <c r="E13" s="175">
        <f>'Swo MARCH 12'!BC60</f>
        <v>385.43</v>
      </c>
      <c r="F13" s="175">
        <f>'Swo MARCH 12'!BD60</f>
        <v>0</v>
      </c>
      <c r="G13" s="175">
        <f>'Swo MARCH 12'!BE60</f>
        <v>385.42</v>
      </c>
      <c r="H13" s="176">
        <f>'Swo MARCH 12'!BF60</f>
        <v>856</v>
      </c>
      <c r="I13" s="176">
        <f>'Swo MARCH 12'!BG60</f>
        <v>0</v>
      </c>
      <c r="J13" s="138">
        <f t="shared" si="0"/>
        <v>62.713767349528936</v>
      </c>
      <c r="K13" s="137">
        <f t="shared" si="1"/>
        <v>99.99740549516125</v>
      </c>
      <c r="L13" s="245">
        <f t="shared" si="2"/>
        <v>62.715394503473966</v>
      </c>
      <c r="M13" s="234"/>
      <c r="N13" s="125"/>
    </row>
    <row r="14" spans="1:14" s="198" customFormat="1" ht="21.75" customHeight="1">
      <c r="A14" s="126">
        <v>9</v>
      </c>
      <c r="B14" s="200" t="s">
        <v>242</v>
      </c>
      <c r="C14" s="175">
        <f>'Swo MARCH 12'!BH60</f>
        <v>26.09</v>
      </c>
      <c r="D14" s="176">
        <f>'Swo MARCH 12'!BI60</f>
        <v>60</v>
      </c>
      <c r="E14" s="175">
        <f>'Swo MARCH 12'!BJ60</f>
        <v>10</v>
      </c>
      <c r="F14" s="175">
        <f>'Swo MARCH 12'!BK60</f>
        <v>0</v>
      </c>
      <c r="G14" s="175">
        <f>'Swo MARCH 12'!BL60</f>
        <v>1.25</v>
      </c>
      <c r="H14" s="176">
        <f>'Swo MARCH 12'!BM60</f>
        <v>0</v>
      </c>
      <c r="I14" s="176">
        <f>'Swo MARCH 12'!BN60</f>
        <v>0</v>
      </c>
      <c r="J14" s="138">
        <f t="shared" si="0"/>
        <v>4.791107704101188</v>
      </c>
      <c r="K14" s="137">
        <f t="shared" si="1"/>
        <v>12.5</v>
      </c>
      <c r="L14" s="245">
        <f t="shared" si="2"/>
        <v>38.328861632809506</v>
      </c>
      <c r="M14" s="234"/>
      <c r="N14" s="125"/>
    </row>
    <row r="15" spans="1:14" s="198" customFormat="1" ht="21.75" customHeight="1">
      <c r="A15" s="126">
        <v>10</v>
      </c>
      <c r="B15" s="200" t="s">
        <v>243</v>
      </c>
      <c r="C15" s="175">
        <f>'Swo MARCH 12'!BO60</f>
        <v>39.13</v>
      </c>
      <c r="D15" s="176">
        <f>'Swo MARCH 12'!BP60</f>
        <v>90</v>
      </c>
      <c r="E15" s="175">
        <f>'Swo MARCH 12'!BQ60</f>
        <v>42</v>
      </c>
      <c r="F15" s="175">
        <f>'Swo MARCH 12'!BR60</f>
        <v>7.05</v>
      </c>
      <c r="G15" s="175">
        <f>'Swo MARCH 12'!BS60</f>
        <v>34.11</v>
      </c>
      <c r="H15" s="176">
        <f>'Swo MARCH 12'!BT60</f>
        <v>57</v>
      </c>
      <c r="I15" s="176">
        <f>'Swo MARCH 12'!BU60</f>
        <v>0</v>
      </c>
      <c r="J15" s="138">
        <f t="shared" si="0"/>
        <v>87.1709685663174</v>
      </c>
      <c r="K15" s="137">
        <f t="shared" si="1"/>
        <v>81.21428571428572</v>
      </c>
      <c r="L15" s="245">
        <f t="shared" si="2"/>
        <v>107.3345259391771</v>
      </c>
      <c r="M15" s="234"/>
      <c r="N15" s="125"/>
    </row>
    <row r="16" spans="1:14" s="198" customFormat="1" ht="21.75" customHeight="1">
      <c r="A16" s="126">
        <v>11</v>
      </c>
      <c r="B16" s="200" t="s">
        <v>244</v>
      </c>
      <c r="C16" s="175">
        <f>'Swo MARCH 12'!BV60</f>
        <v>65.22</v>
      </c>
      <c r="D16" s="176">
        <f>'Swo MARCH 12'!BW60</f>
        <v>150</v>
      </c>
      <c r="E16" s="175">
        <f>'Swo MARCH 12'!BX60</f>
        <v>20</v>
      </c>
      <c r="F16" s="175">
        <f>'Swo MARCH 12'!BY60</f>
        <v>0</v>
      </c>
      <c r="G16" s="175">
        <f>'Swo MARCH 12'!BZ60</f>
        <v>0</v>
      </c>
      <c r="H16" s="176">
        <f>'Swo MARCH 12'!CA60</f>
        <v>0</v>
      </c>
      <c r="I16" s="176">
        <f>'Swo MARCH 12'!CB60</f>
        <v>0</v>
      </c>
      <c r="J16" s="138">
        <f t="shared" si="0"/>
        <v>0</v>
      </c>
      <c r="K16" s="137">
        <f t="shared" si="1"/>
        <v>0</v>
      </c>
      <c r="L16" s="245">
        <f t="shared" si="2"/>
        <v>30.665440049064706</v>
      </c>
      <c r="M16" s="234"/>
      <c r="N16" s="125"/>
    </row>
    <row r="17" spans="1:14" s="198" customFormat="1" ht="21.75" customHeight="1">
      <c r="A17" s="126">
        <v>12</v>
      </c>
      <c r="B17" s="200" t="s">
        <v>245</v>
      </c>
      <c r="C17" s="175">
        <f>'Swo MARCH 12'!CC60</f>
        <v>134.78</v>
      </c>
      <c r="D17" s="176">
        <f>'Swo MARCH 12'!CD60</f>
        <v>310</v>
      </c>
      <c r="E17" s="175">
        <f>'Swo MARCH 12'!CE60</f>
        <v>44.16</v>
      </c>
      <c r="F17" s="175">
        <f>'Swo MARCH 12'!CF60</f>
        <v>5.37</v>
      </c>
      <c r="G17" s="175">
        <f>'Swo MARCH 12'!CG60</f>
        <v>43.96</v>
      </c>
      <c r="H17" s="176">
        <f>'Swo MARCH 12'!CH60</f>
        <v>65</v>
      </c>
      <c r="I17" s="176">
        <f>'Swo MARCH 12'!CI60</f>
        <v>25</v>
      </c>
      <c r="J17" s="138">
        <f t="shared" si="0"/>
        <v>32.61611515061582</v>
      </c>
      <c r="K17" s="137">
        <f t="shared" si="1"/>
        <v>99.54710144927537</v>
      </c>
      <c r="L17" s="245">
        <f t="shared" si="2"/>
        <v>32.76450511945392</v>
      </c>
      <c r="M17" s="234"/>
      <c r="N17" s="125"/>
    </row>
    <row r="18" spans="1:14" s="198" customFormat="1" ht="21.75" customHeight="1">
      <c r="A18" s="126">
        <v>13</v>
      </c>
      <c r="B18" s="200" t="s">
        <v>246</v>
      </c>
      <c r="C18" s="175">
        <f>'Swo MARCH 12'!CJ60</f>
        <v>234.78</v>
      </c>
      <c r="D18" s="176">
        <f>'Swo MARCH 12'!CK60</f>
        <v>540</v>
      </c>
      <c r="E18" s="175">
        <f>'Swo MARCH 12'!CL60</f>
        <v>70.96</v>
      </c>
      <c r="F18" s="175">
        <f>'Swo MARCH 12'!CM60</f>
        <v>6.54</v>
      </c>
      <c r="G18" s="175">
        <f>'Swo MARCH 12'!CN60</f>
        <v>70.96</v>
      </c>
      <c r="H18" s="176">
        <f>'Swo MARCH 12'!CO60</f>
        <v>80</v>
      </c>
      <c r="I18" s="176">
        <f>'Swo MARCH 12'!CP60</f>
        <v>0</v>
      </c>
      <c r="J18" s="138">
        <f t="shared" si="0"/>
        <v>30.224039526365104</v>
      </c>
      <c r="K18" s="137">
        <f t="shared" si="1"/>
        <v>100</v>
      </c>
      <c r="L18" s="245">
        <f t="shared" si="2"/>
        <v>30.224039526365104</v>
      </c>
      <c r="M18" s="234"/>
      <c r="N18" s="125"/>
    </row>
    <row r="19" spans="1:14" s="198" customFormat="1" ht="21.75" customHeight="1">
      <c r="A19" s="126">
        <v>14</v>
      </c>
      <c r="B19" s="200" t="s">
        <v>247</v>
      </c>
      <c r="C19" s="175">
        <f>'Swo MARCH 12'!CQ60</f>
        <v>65.22</v>
      </c>
      <c r="D19" s="176">
        <f>'Swo MARCH 12'!CR60</f>
        <v>150</v>
      </c>
      <c r="E19" s="175">
        <f>'Swo MARCH 12'!CS60</f>
        <v>10</v>
      </c>
      <c r="F19" s="175">
        <f>'Swo MARCH 12'!CT60</f>
        <v>1.8</v>
      </c>
      <c r="G19" s="175">
        <f>'Swo MARCH 12'!CU60</f>
        <v>9.87</v>
      </c>
      <c r="H19" s="176">
        <f>'Swo MARCH 12'!CV60</f>
        <v>72</v>
      </c>
      <c r="I19" s="176">
        <f>'Swo MARCH 12'!CW60</f>
        <v>0</v>
      </c>
      <c r="J19" s="138">
        <f t="shared" si="0"/>
        <v>15.133394664213432</v>
      </c>
      <c r="K19" s="137">
        <f t="shared" si="1"/>
        <v>98.69999999999999</v>
      </c>
      <c r="L19" s="245">
        <f t="shared" si="2"/>
        <v>15.332720024532353</v>
      </c>
      <c r="M19" s="234"/>
      <c r="N19" s="125"/>
    </row>
    <row r="20" spans="1:14" s="198" customFormat="1" ht="21.75" customHeight="1">
      <c r="A20" s="126">
        <v>15</v>
      </c>
      <c r="B20" s="200" t="s">
        <v>248</v>
      </c>
      <c r="C20" s="175">
        <f>'Swo MARCH 12'!CX60</f>
        <v>126.09</v>
      </c>
      <c r="D20" s="176">
        <f>'Swo MARCH 12'!CY60</f>
        <v>290</v>
      </c>
      <c r="E20" s="175">
        <f>'Swo MARCH 12'!CZ60</f>
        <v>30.9</v>
      </c>
      <c r="F20" s="175">
        <f>'Swo MARCH 12'!DA60</f>
        <v>0</v>
      </c>
      <c r="G20" s="175">
        <f>'Swo MARCH 12'!DB60</f>
        <v>17.8</v>
      </c>
      <c r="H20" s="176">
        <f>'Swo MARCH 12'!DC60</f>
        <v>155</v>
      </c>
      <c r="I20" s="176">
        <f>'Swo MARCH 12'!DD60</f>
        <v>0</v>
      </c>
      <c r="J20" s="138">
        <f t="shared" si="0"/>
        <v>14.116900626536601</v>
      </c>
      <c r="K20" s="137">
        <f t="shared" si="1"/>
        <v>57.60517799352751</v>
      </c>
      <c r="L20" s="245">
        <f t="shared" si="2"/>
        <v>24.50630502022365</v>
      </c>
      <c r="M20" s="234"/>
      <c r="N20" s="125"/>
    </row>
    <row r="21" spans="1:14" s="198" customFormat="1" ht="21.75" customHeight="1">
      <c r="A21" s="126">
        <v>16</v>
      </c>
      <c r="B21" s="200" t="s">
        <v>249</v>
      </c>
      <c r="C21" s="175">
        <f>'Swo MARCH 12'!DE60</f>
        <v>39.13</v>
      </c>
      <c r="D21" s="176">
        <f>'Swo MARCH 12'!DF60</f>
        <v>90</v>
      </c>
      <c r="E21" s="175">
        <f>'Swo MARCH 12'!DG60</f>
        <v>6</v>
      </c>
      <c r="F21" s="175">
        <f>'Swo MARCH 12'!DH60</f>
        <v>0.26</v>
      </c>
      <c r="G21" s="175">
        <f>'Swo MARCH 12'!DI60</f>
        <v>6</v>
      </c>
      <c r="H21" s="176">
        <f>'Swo MARCH 12'!DJ60</f>
        <v>51</v>
      </c>
      <c r="I21" s="176">
        <f>'Swo MARCH 12'!DK60</f>
        <v>0</v>
      </c>
      <c r="J21" s="138">
        <f t="shared" si="0"/>
        <v>15.333503705596726</v>
      </c>
      <c r="K21" s="137">
        <f t="shared" si="1"/>
        <v>100</v>
      </c>
      <c r="L21" s="245">
        <f t="shared" si="2"/>
        <v>15.333503705596726</v>
      </c>
      <c r="M21" s="234"/>
      <c r="N21" s="125"/>
    </row>
    <row r="22" spans="1:14" s="198" customFormat="1" ht="21.75" customHeight="1">
      <c r="A22" s="126">
        <v>17</v>
      </c>
      <c r="B22" s="200" t="s">
        <v>250</v>
      </c>
      <c r="C22" s="175">
        <f>'Swo MARCH 12'!DL60</f>
        <v>13.04</v>
      </c>
      <c r="D22" s="176">
        <f>'Swo MARCH 12'!DM60</f>
        <v>30</v>
      </c>
      <c r="E22" s="175">
        <f>'Swo MARCH 12'!DN60</f>
        <v>2</v>
      </c>
      <c r="F22" s="175">
        <f>'Swo MARCH 12'!DO60</f>
        <v>1.61</v>
      </c>
      <c r="G22" s="175">
        <f>'Swo MARCH 12'!DP60</f>
        <v>2</v>
      </c>
      <c r="H22" s="176">
        <f>'Swo MARCH 12'!DQ60</f>
        <v>12</v>
      </c>
      <c r="I22" s="176">
        <f>'Swo MARCH 12'!DR60</f>
        <v>0</v>
      </c>
      <c r="J22" s="138">
        <f t="shared" si="0"/>
        <v>15.337423312883436</v>
      </c>
      <c r="K22" s="137">
        <f t="shared" si="1"/>
        <v>100</v>
      </c>
      <c r="L22" s="245">
        <f t="shared" si="2"/>
        <v>15.337423312883436</v>
      </c>
      <c r="M22" s="234"/>
      <c r="N22" s="125"/>
    </row>
    <row r="23" spans="1:14" s="198" customFormat="1" ht="21.75" customHeight="1">
      <c r="A23" s="126">
        <v>18</v>
      </c>
      <c r="B23" s="200" t="s">
        <v>251</v>
      </c>
      <c r="C23" s="175">
        <f>'Swo MARCH 12'!DS60</f>
        <v>17.39</v>
      </c>
      <c r="D23" s="176">
        <f>'Swo MARCH 12'!DT60</f>
        <v>40</v>
      </c>
      <c r="E23" s="175">
        <f>'Swo MARCH 12'!DU60</f>
        <v>0.6</v>
      </c>
      <c r="F23" s="175">
        <f>'Swo MARCH 12'!DV60</f>
        <v>0</v>
      </c>
      <c r="G23" s="175">
        <f>'Swo MARCH 12'!DW60</f>
        <v>0</v>
      </c>
      <c r="H23" s="176">
        <f>'Swo MARCH 12'!DX60</f>
        <v>0</v>
      </c>
      <c r="I23" s="176">
        <f>'Swo MARCH 12'!DY60</f>
        <v>0</v>
      </c>
      <c r="J23" s="138">
        <f t="shared" si="0"/>
        <v>0</v>
      </c>
      <c r="K23" s="137">
        <f t="shared" si="1"/>
        <v>0</v>
      </c>
      <c r="L23" s="245">
        <f t="shared" si="2"/>
        <v>3.4502587694077054</v>
      </c>
      <c r="M23" s="234"/>
      <c r="N23" s="125"/>
    </row>
    <row r="24" spans="1:14" s="198" customFormat="1" ht="21.75" customHeight="1">
      <c r="A24" s="126">
        <v>19</v>
      </c>
      <c r="B24" s="200" t="s">
        <v>252</v>
      </c>
      <c r="C24" s="175">
        <f>'Swo MARCH 12'!DZ60</f>
        <v>78.26</v>
      </c>
      <c r="D24" s="176">
        <f>'Swo MARCH 12'!EA60</f>
        <v>180</v>
      </c>
      <c r="E24" s="175">
        <f>'Swo MARCH 12'!EB60</f>
        <v>22.75</v>
      </c>
      <c r="F24" s="175">
        <f>'Swo MARCH 12'!EC60</f>
        <v>2.72</v>
      </c>
      <c r="G24" s="175">
        <f>'Swo MARCH 12'!ED60</f>
        <v>15.57</v>
      </c>
      <c r="H24" s="176">
        <f>'Swo MARCH 12'!EE60</f>
        <v>112</v>
      </c>
      <c r="I24" s="176">
        <f>'Swo MARCH 12'!EF60</f>
        <v>0</v>
      </c>
      <c r="J24" s="138">
        <f t="shared" si="0"/>
        <v>19.895221058011757</v>
      </c>
      <c r="K24" s="137">
        <f t="shared" si="1"/>
        <v>68.43956043956044</v>
      </c>
      <c r="L24" s="245">
        <f t="shared" si="2"/>
        <v>29.06976744186046</v>
      </c>
      <c r="M24" s="234"/>
      <c r="N24" s="125"/>
    </row>
    <row r="25" spans="1:14" s="198" customFormat="1" ht="21.75" customHeight="1">
      <c r="A25" s="126">
        <v>20</v>
      </c>
      <c r="B25" s="200" t="s">
        <v>253</v>
      </c>
      <c r="C25" s="175">
        <f>'Swo MARCH 12'!EG60</f>
        <v>13.04</v>
      </c>
      <c r="D25" s="176">
        <f>'Swo MARCH 12'!EH60</f>
        <v>30</v>
      </c>
      <c r="E25" s="175">
        <f>'Swo MARCH 12'!EI60</f>
        <v>18.08</v>
      </c>
      <c r="F25" s="175">
        <f>'Swo MARCH 12'!EJ60</f>
        <v>0.24</v>
      </c>
      <c r="G25" s="175">
        <f>'Swo MARCH 12'!EK60</f>
        <v>5.89</v>
      </c>
      <c r="H25" s="176">
        <f>'Swo MARCH 12'!EL60</f>
        <v>33</v>
      </c>
      <c r="I25" s="176">
        <f>'Swo MARCH 12'!EM60</f>
        <v>0</v>
      </c>
      <c r="J25" s="138">
        <f t="shared" si="0"/>
        <v>45.168711656441715</v>
      </c>
      <c r="K25" s="137">
        <f t="shared" si="1"/>
        <v>32.57743362831859</v>
      </c>
      <c r="L25" s="245">
        <f t="shared" si="2"/>
        <v>138.65030674846625</v>
      </c>
      <c r="M25" s="234"/>
      <c r="N25" s="125"/>
    </row>
    <row r="26" spans="1:14" s="198" customFormat="1" ht="21.75" customHeight="1">
      <c r="A26" s="126">
        <v>21</v>
      </c>
      <c r="B26" s="200" t="s">
        <v>254</v>
      </c>
      <c r="C26" s="175">
        <f>'Swo MARCH 12'!EN60</f>
        <v>52.17</v>
      </c>
      <c r="D26" s="176">
        <f>'Swo MARCH 12'!EO60</f>
        <v>120</v>
      </c>
      <c r="E26" s="175">
        <f>'Swo MARCH 12'!EP60</f>
        <v>5</v>
      </c>
      <c r="F26" s="175">
        <f>'Swo MARCH 12'!EQ60</f>
        <v>0</v>
      </c>
      <c r="G26" s="175">
        <f>'Swo MARCH 12'!ER60</f>
        <v>2.64</v>
      </c>
      <c r="H26" s="176">
        <f>'Swo MARCH 12'!ES60</f>
        <v>0</v>
      </c>
      <c r="I26" s="176">
        <f>'Swo MARCH 12'!ET60</f>
        <v>0</v>
      </c>
      <c r="J26" s="138">
        <f t="shared" si="0"/>
        <v>5.060379528464635</v>
      </c>
      <c r="K26" s="137">
        <f t="shared" si="1"/>
        <v>52.800000000000004</v>
      </c>
      <c r="L26" s="245">
        <f t="shared" si="2"/>
        <v>9.584052137243626</v>
      </c>
      <c r="M26" s="234"/>
      <c r="N26" s="125"/>
    </row>
    <row r="27" spans="1:14" s="198" customFormat="1" ht="21.75" customHeight="1">
      <c r="A27" s="126">
        <v>22</v>
      </c>
      <c r="B27" s="200" t="s">
        <v>255</v>
      </c>
      <c r="C27" s="175">
        <f>'Swo MARCH 12'!EU60</f>
        <v>17.39</v>
      </c>
      <c r="D27" s="176">
        <f>'Swo MARCH 12'!EV60</f>
        <v>40</v>
      </c>
      <c r="E27" s="175">
        <f>'Swo MARCH 12'!EW60</f>
        <v>5</v>
      </c>
      <c r="F27" s="175">
        <f>'Swo MARCH 12'!EX60</f>
        <v>0.36</v>
      </c>
      <c r="G27" s="175">
        <f>'Swo MARCH 12'!EY60</f>
        <v>4.46</v>
      </c>
      <c r="H27" s="176">
        <f>'Swo MARCH 12'!EZ60</f>
        <v>6</v>
      </c>
      <c r="I27" s="176">
        <f>'Swo MARCH 12'!FA60</f>
        <v>10</v>
      </c>
      <c r="J27" s="138">
        <f t="shared" si="0"/>
        <v>25.646923519263943</v>
      </c>
      <c r="K27" s="137">
        <f t="shared" si="1"/>
        <v>89.2</v>
      </c>
      <c r="L27" s="245">
        <f t="shared" si="2"/>
        <v>28.75215641173088</v>
      </c>
      <c r="M27" s="234"/>
      <c r="N27" s="125"/>
    </row>
    <row r="28" spans="1:16" s="198" customFormat="1" ht="21.75" customHeight="1">
      <c r="A28" s="126">
        <v>23</v>
      </c>
      <c r="B28" s="200" t="s">
        <v>256</v>
      </c>
      <c r="C28" s="175">
        <f>'Swo MARCH 12'!FB60</f>
        <v>4.35</v>
      </c>
      <c r="D28" s="176">
        <f>'Swo MARCH 12'!FC60</f>
        <v>10</v>
      </c>
      <c r="E28" s="175">
        <f>'Swo MARCH 12'!FD60</f>
        <v>3.89</v>
      </c>
      <c r="F28" s="175">
        <f>'Swo MARCH 12'!FE60</f>
        <v>0</v>
      </c>
      <c r="G28" s="175">
        <f>'Swo MARCH 12'!FF60</f>
        <v>0</v>
      </c>
      <c r="H28" s="176">
        <f>'Swo MARCH 12'!FG60</f>
        <v>0</v>
      </c>
      <c r="I28" s="176">
        <f>'Swo MARCH 12'!FH60</f>
        <v>0</v>
      </c>
      <c r="J28" s="138">
        <f t="shared" si="0"/>
        <v>0</v>
      </c>
      <c r="K28" s="137">
        <f t="shared" si="1"/>
        <v>0</v>
      </c>
      <c r="L28" s="245">
        <f t="shared" si="2"/>
        <v>89.42528735632185</v>
      </c>
      <c r="M28" s="234"/>
      <c r="N28" s="125"/>
      <c r="P28" s="283"/>
    </row>
    <row r="29" spans="1:14" s="198" customFormat="1" ht="21.75" customHeight="1">
      <c r="A29" s="126">
        <v>24</v>
      </c>
      <c r="B29" s="200" t="s">
        <v>257</v>
      </c>
      <c r="C29" s="175">
        <f>'Swo MARCH 12'!FI60</f>
        <v>4.35</v>
      </c>
      <c r="D29" s="176">
        <f>'Swo MARCH 12'!FJ60</f>
        <v>10</v>
      </c>
      <c r="E29" s="175">
        <f>'Swo MARCH 12'!FK60</f>
        <v>0</v>
      </c>
      <c r="F29" s="175">
        <f>'Swo MARCH 12'!FL60</f>
        <v>0</v>
      </c>
      <c r="G29" s="175">
        <f>'Swo MARCH 12'!FM60</f>
        <v>0</v>
      </c>
      <c r="H29" s="176">
        <f>'Swo MARCH 12'!FN60</f>
        <v>0</v>
      </c>
      <c r="I29" s="176">
        <f>'Swo MARCH 12'!FO60</f>
        <v>0</v>
      </c>
      <c r="J29" s="138">
        <f t="shared" si="0"/>
        <v>0</v>
      </c>
      <c r="K29" s="137">
        <f t="shared" si="1"/>
        <v>0</v>
      </c>
      <c r="L29" s="245">
        <f t="shared" si="2"/>
        <v>0</v>
      </c>
      <c r="M29" s="234"/>
      <c r="N29" s="125"/>
    </row>
    <row r="30" spans="1:14" s="198" customFormat="1" ht="21.75" customHeight="1">
      <c r="A30" s="126">
        <v>25</v>
      </c>
      <c r="B30" s="200" t="s">
        <v>258</v>
      </c>
      <c r="C30" s="175">
        <f>'Swo MARCH 12'!FP60</f>
        <v>121.74</v>
      </c>
      <c r="D30" s="176">
        <f>'Swo MARCH 12'!FQ60</f>
        <v>280</v>
      </c>
      <c r="E30" s="175">
        <f>'Swo MARCH 12'!FR60</f>
        <v>74</v>
      </c>
      <c r="F30" s="175">
        <f>'Swo MARCH 12'!FS60</f>
        <v>8.16</v>
      </c>
      <c r="G30" s="175">
        <f>'Swo MARCH 12'!FT60</f>
        <v>73.9</v>
      </c>
      <c r="H30" s="176">
        <f>'Swo MARCH 12'!FU60</f>
        <v>105</v>
      </c>
      <c r="I30" s="176">
        <f>'Swo MARCH 12'!FV60</f>
        <v>0</v>
      </c>
      <c r="J30" s="138">
        <f t="shared" si="0"/>
        <v>60.70313783472976</v>
      </c>
      <c r="K30" s="137">
        <f t="shared" si="1"/>
        <v>99.86486486486487</v>
      </c>
      <c r="L30" s="245">
        <f t="shared" si="2"/>
        <v>60.78528010514211</v>
      </c>
      <c r="M30" s="234"/>
      <c r="N30" s="125"/>
    </row>
    <row r="31" spans="1:14" s="198" customFormat="1" ht="21.75" customHeight="1">
      <c r="A31" s="126">
        <v>26</v>
      </c>
      <c r="B31" s="200" t="s">
        <v>259</v>
      </c>
      <c r="C31" s="175">
        <f>'Swo MARCH 12'!FW60</f>
        <v>28.7</v>
      </c>
      <c r="D31" s="176">
        <f>'Swo MARCH 12'!FX60</f>
        <v>66</v>
      </c>
      <c r="E31" s="175">
        <f>'Swo MARCH 12'!FY60</f>
        <v>23.18</v>
      </c>
      <c r="F31" s="175">
        <f>'Swo MARCH 12'!FZ60</f>
        <v>15</v>
      </c>
      <c r="G31" s="175">
        <f>'Swo MARCH 12'!GA60</f>
        <v>23.15</v>
      </c>
      <c r="H31" s="176">
        <f>'Swo MARCH 12'!GB60</f>
        <v>136</v>
      </c>
      <c r="I31" s="176">
        <f>'Swo MARCH 12'!GC60</f>
        <v>0</v>
      </c>
      <c r="J31" s="138">
        <f t="shared" si="0"/>
        <v>80.66202090592334</v>
      </c>
      <c r="K31" s="137">
        <f t="shared" si="1"/>
        <v>99.87057808455565</v>
      </c>
      <c r="L31" s="245">
        <f t="shared" si="2"/>
        <v>80.76655052264809</v>
      </c>
      <c r="M31" s="234"/>
      <c r="N31" s="125"/>
    </row>
    <row r="32" spans="1:14" s="199" customFormat="1" ht="21.75" customHeight="1" thickBot="1">
      <c r="A32" s="127"/>
      <c r="B32" s="202" t="s">
        <v>260</v>
      </c>
      <c r="C32" s="221">
        <f aca="true" t="shared" si="3" ref="C32:I32">SUM(C6:C31)</f>
        <v>2564.9999999999995</v>
      </c>
      <c r="D32" s="222">
        <f t="shared" si="3"/>
        <v>5896</v>
      </c>
      <c r="E32" s="221">
        <f t="shared" si="3"/>
        <v>1072.43</v>
      </c>
      <c r="F32" s="221">
        <f t="shared" si="3"/>
        <v>118.28999999999999</v>
      </c>
      <c r="G32" s="221">
        <f t="shared" si="3"/>
        <v>917.09</v>
      </c>
      <c r="H32" s="222">
        <f t="shared" si="3"/>
        <v>3043</v>
      </c>
      <c r="I32" s="222">
        <f t="shared" si="3"/>
        <v>124</v>
      </c>
      <c r="J32" s="192">
        <f t="shared" si="0"/>
        <v>35.753996101364535</v>
      </c>
      <c r="K32" s="139">
        <f>IF(E32&gt;0,(G32/E32)*100,0)</f>
        <v>85.51513851719925</v>
      </c>
      <c r="L32" s="384">
        <f t="shared" si="2"/>
        <v>41.81013645224173</v>
      </c>
      <c r="M32" s="235"/>
      <c r="N32" s="131"/>
    </row>
  </sheetData>
  <mergeCells count="2">
    <mergeCell ref="A3:B3"/>
    <mergeCell ref="C3:L3"/>
  </mergeCells>
  <printOptions horizontalCentered="1"/>
  <pageMargins left="0.75" right="0.75" top="1.31" bottom="1" header="0.5" footer="0.5"/>
  <pageSetup horizontalDpi="600" verticalDpi="600" orientation="portrait" paperSize="9" scale="88" r:id="rId1"/>
  <headerFooter alignWithMargins="0">
    <oddFooter>&amp;CPage &amp;P</oddFooter>
  </headerFooter>
</worksheet>
</file>

<file path=xl/worksheets/sheet21.xml><?xml version="1.0" encoding="utf-8"?>
<worksheet xmlns="http://schemas.openxmlformats.org/spreadsheetml/2006/main" xmlns:r="http://schemas.openxmlformats.org/officeDocument/2006/relationships">
  <sheetPr>
    <tabColor indexed="34"/>
  </sheetPr>
  <dimension ref="A1:R33"/>
  <sheetViews>
    <sheetView view="pageBreakPreview" zoomScale="120" zoomScaleNormal="75" zoomScaleSheetLayoutView="120" workbookViewId="0" topLeftCell="A1">
      <pane xSplit="2" ySplit="5" topLeftCell="C6" activePane="bottomRight" state="frozen"/>
      <selection pane="topLeft" activeCell="F36" sqref="F36"/>
      <selection pane="topRight" activeCell="F36" sqref="F36"/>
      <selection pane="bottomLeft" activeCell="F36" sqref="F36"/>
      <selection pane="bottomRight" activeCell="F36" sqref="F36"/>
    </sheetView>
  </sheetViews>
  <sheetFormatPr defaultColWidth="9.140625" defaultRowHeight="22.5" customHeight="1"/>
  <cols>
    <col min="1" max="1" width="5.28125" style="19" customWidth="1"/>
    <col min="2" max="2" width="9.7109375" style="19" customWidth="1"/>
    <col min="3" max="5" width="8.7109375" style="19" customWidth="1"/>
    <col min="6" max="6" width="7.28125" style="19" customWidth="1"/>
    <col min="7" max="7" width="8.7109375" style="19" customWidth="1"/>
    <col min="8" max="8" width="6.7109375" style="19" customWidth="1"/>
    <col min="9" max="9" width="9.28125" style="442" customWidth="1"/>
    <col min="10" max="11" width="8.7109375" style="19" customWidth="1"/>
    <col min="12" max="12" width="6.7109375" style="19" customWidth="1"/>
    <col min="13" max="13" width="2.7109375" style="19" customWidth="1"/>
    <col min="14" max="14" width="5.8515625" style="19" customWidth="1"/>
    <col min="15" max="16384" width="9.140625" style="19" customWidth="1"/>
  </cols>
  <sheetData>
    <row r="1" spans="1:14" ht="24" customHeight="1">
      <c r="A1" s="379" t="s">
        <v>433</v>
      </c>
      <c r="B1" s="380"/>
      <c r="C1" s="380"/>
      <c r="D1" s="380"/>
      <c r="E1" s="380"/>
      <c r="F1" s="380"/>
      <c r="G1" s="380"/>
      <c r="H1" s="380"/>
      <c r="I1" s="438"/>
      <c r="J1" s="380"/>
      <c r="K1" s="380"/>
      <c r="L1" s="381"/>
      <c r="M1" s="198"/>
      <c r="N1" s="198"/>
    </row>
    <row r="2" spans="1:14" ht="24" customHeight="1">
      <c r="A2" s="382" t="s">
        <v>312</v>
      </c>
      <c r="B2" s="182"/>
      <c r="C2" s="182"/>
      <c r="D2" s="182"/>
      <c r="E2" s="182"/>
      <c r="F2" s="182"/>
      <c r="G2" s="182"/>
      <c r="H2" s="182"/>
      <c r="I2" s="439"/>
      <c r="J2" s="182"/>
      <c r="K2" s="182"/>
      <c r="L2" s="383"/>
      <c r="M2" s="198"/>
      <c r="N2" s="198"/>
    </row>
    <row r="3" spans="1:14" ht="27" customHeight="1" thickBot="1">
      <c r="A3" s="566" t="s">
        <v>271</v>
      </c>
      <c r="B3" s="567"/>
      <c r="C3" s="567" t="s">
        <v>287</v>
      </c>
      <c r="D3" s="567"/>
      <c r="E3" s="567"/>
      <c r="F3" s="567"/>
      <c r="G3" s="567"/>
      <c r="H3" s="567"/>
      <c r="I3" s="567"/>
      <c r="J3" s="567"/>
      <c r="K3" s="567"/>
      <c r="L3" s="386"/>
      <c r="M3" s="199"/>
      <c r="N3" s="199"/>
    </row>
    <row r="4" spans="1:14" ht="60.75" customHeight="1" thickBot="1">
      <c r="A4" s="215" t="s">
        <v>224</v>
      </c>
      <c r="B4" s="216" t="s">
        <v>225</v>
      </c>
      <c r="C4" s="217" t="s">
        <v>226</v>
      </c>
      <c r="D4" s="217" t="s">
        <v>241</v>
      </c>
      <c r="E4" s="218" t="s">
        <v>227</v>
      </c>
      <c r="F4" s="226" t="s">
        <v>228</v>
      </c>
      <c r="G4" s="217" t="s">
        <v>229</v>
      </c>
      <c r="H4" s="217" t="s">
        <v>233</v>
      </c>
      <c r="I4" s="440" t="s">
        <v>390</v>
      </c>
      <c r="J4" s="216" t="s">
        <v>230</v>
      </c>
      <c r="K4" s="213" t="s">
        <v>231</v>
      </c>
      <c r="L4" s="243" t="s">
        <v>389</v>
      </c>
      <c r="M4" s="228"/>
      <c r="N4" s="209"/>
    </row>
    <row r="5" spans="1:18" s="198" customFormat="1" ht="21.75" customHeight="1" thickBot="1">
      <c r="A5" s="126">
        <v>1</v>
      </c>
      <c r="B5" s="194">
        <v>2</v>
      </c>
      <c r="C5" s="123">
        <v>3</v>
      </c>
      <c r="D5" s="123">
        <v>4</v>
      </c>
      <c r="E5" s="123">
        <v>5</v>
      </c>
      <c r="F5" s="123">
        <v>6</v>
      </c>
      <c r="G5" s="123">
        <v>7</v>
      </c>
      <c r="H5" s="123">
        <v>8</v>
      </c>
      <c r="I5" s="123">
        <v>9</v>
      </c>
      <c r="J5" s="123">
        <v>10</v>
      </c>
      <c r="K5" s="123">
        <v>11</v>
      </c>
      <c r="L5" s="123">
        <v>12</v>
      </c>
      <c r="M5" s="229"/>
      <c r="N5" s="210"/>
      <c r="O5" s="204"/>
      <c r="P5" s="227"/>
      <c r="Q5" s="227"/>
      <c r="R5" s="227"/>
    </row>
    <row r="6" spans="1:14" s="198" customFormat="1" ht="21.75" customHeight="1">
      <c r="A6" s="126">
        <v>1</v>
      </c>
      <c r="B6" s="200" t="s">
        <v>234</v>
      </c>
      <c r="C6" s="175">
        <f>'Swo MARCH 12'!D62</f>
        <v>73.96</v>
      </c>
      <c r="D6" s="176">
        <f>'Swo MARCH 12'!E62</f>
        <v>170</v>
      </c>
      <c r="E6" s="175">
        <f>'Swo MARCH 12'!F62</f>
        <v>25.47</v>
      </c>
      <c r="F6" s="175">
        <f>'Swo MARCH 12'!G62</f>
        <v>12.05</v>
      </c>
      <c r="G6" s="175">
        <f>'Swo MARCH 12'!H62</f>
        <v>21.21</v>
      </c>
      <c r="H6" s="176">
        <f>'Swo MARCH 12'!I62</f>
        <v>181</v>
      </c>
      <c r="I6" s="176">
        <f>'Swo MARCH 12'!J62</f>
        <v>0</v>
      </c>
      <c r="J6" s="138">
        <f>IF(C6&gt;0,(G6/C6)*100,0)</f>
        <v>28.677663601947</v>
      </c>
      <c r="K6" s="137">
        <f>IF(E6&gt;0,(G6/E6)*100,0)</f>
        <v>83.27444051825678</v>
      </c>
      <c r="L6" s="245">
        <f>IF(E6&gt;0,(E6/C6)*100,0)</f>
        <v>34.437533802055164</v>
      </c>
      <c r="M6" s="233"/>
      <c r="N6" s="205"/>
    </row>
    <row r="7" spans="1:14" s="198" customFormat="1" ht="21.75" customHeight="1">
      <c r="A7" s="126">
        <v>2</v>
      </c>
      <c r="B7" s="200" t="s">
        <v>235</v>
      </c>
      <c r="C7" s="175">
        <f>'Swo MARCH 12'!K62</f>
        <v>13.05</v>
      </c>
      <c r="D7" s="176">
        <f>'Swo MARCH 12'!L62</f>
        <v>30</v>
      </c>
      <c r="E7" s="175">
        <f>'Swo MARCH 12'!M62</f>
        <v>4.4</v>
      </c>
      <c r="F7" s="175">
        <f>'Swo MARCH 12'!N62</f>
        <v>0.53</v>
      </c>
      <c r="G7" s="175">
        <f>'Swo MARCH 12'!O62</f>
        <v>1.17</v>
      </c>
      <c r="H7" s="176">
        <f>'Swo MARCH 12'!P62</f>
        <v>7</v>
      </c>
      <c r="I7" s="176">
        <f>'Swo MARCH 12'!Q62</f>
        <v>0</v>
      </c>
      <c r="J7" s="138">
        <f aca="true" t="shared" si="0" ref="J7:J32">IF(C7&gt;0,(G7/C7)*100,0)</f>
        <v>8.96551724137931</v>
      </c>
      <c r="K7" s="137">
        <f aca="true" t="shared" si="1" ref="K7:K31">IF(E7&gt;0,(G7/E7)*100,0)</f>
        <v>26.590909090909086</v>
      </c>
      <c r="L7" s="245">
        <f aca="true" t="shared" si="2" ref="L7:L32">IF(E7&gt;0,(E7/C7)*100,0)</f>
        <v>33.71647509578544</v>
      </c>
      <c r="M7" s="234"/>
      <c r="N7" s="125"/>
    </row>
    <row r="8" spans="1:14" s="198" customFormat="1" ht="21.75" customHeight="1">
      <c r="A8" s="126">
        <v>3</v>
      </c>
      <c r="B8" s="200" t="s">
        <v>236</v>
      </c>
      <c r="C8" s="175">
        <f>'Swo MARCH 12'!R62</f>
        <v>113.22</v>
      </c>
      <c r="D8" s="176">
        <f>'Swo MARCH 12'!S62</f>
        <v>260</v>
      </c>
      <c r="E8" s="175">
        <f>'Swo MARCH 12'!T62</f>
        <v>31.35</v>
      </c>
      <c r="F8" s="175">
        <f>'Swo MARCH 12'!U62</f>
        <v>7.25</v>
      </c>
      <c r="G8" s="175">
        <f>'Swo MARCH 12'!V62</f>
        <v>31.11</v>
      </c>
      <c r="H8" s="176">
        <f>'Swo MARCH 12'!W62</f>
        <v>206</v>
      </c>
      <c r="I8" s="176">
        <f>'Swo MARCH 12'!X62</f>
        <v>0</v>
      </c>
      <c r="J8" s="138">
        <f t="shared" si="0"/>
        <v>27.47747747747748</v>
      </c>
      <c r="K8" s="137">
        <f t="shared" si="1"/>
        <v>99.23444976076554</v>
      </c>
      <c r="L8" s="245">
        <f t="shared" si="2"/>
        <v>27.6894541600424</v>
      </c>
      <c r="M8" s="234"/>
      <c r="N8" s="125"/>
    </row>
    <row r="9" spans="1:14" s="198" customFormat="1" ht="21.75" customHeight="1">
      <c r="A9" s="126">
        <v>4</v>
      </c>
      <c r="B9" s="200" t="s">
        <v>238</v>
      </c>
      <c r="C9" s="175">
        <f>'Swo MARCH 12'!Y62</f>
        <v>413.28</v>
      </c>
      <c r="D9" s="176">
        <f>'Swo MARCH 12'!Z62</f>
        <v>950</v>
      </c>
      <c r="E9" s="175">
        <f>'Swo MARCH 12'!AA62</f>
        <v>42.95</v>
      </c>
      <c r="F9" s="175">
        <f>'Swo MARCH 12'!AB62</f>
        <v>9.19</v>
      </c>
      <c r="G9" s="175">
        <f>'Swo MARCH 12'!AC62</f>
        <v>42.94</v>
      </c>
      <c r="H9" s="176">
        <f>'Swo MARCH 12'!AD62</f>
        <v>258</v>
      </c>
      <c r="I9" s="176">
        <f>'Swo MARCH 12'!AE62</f>
        <v>29</v>
      </c>
      <c r="J9" s="138">
        <f t="shared" si="0"/>
        <v>10.39005032907472</v>
      </c>
      <c r="K9" s="137">
        <f t="shared" si="1"/>
        <v>99.97671711292199</v>
      </c>
      <c r="L9" s="245">
        <f t="shared" si="2"/>
        <v>10.392469996128535</v>
      </c>
      <c r="M9" s="234"/>
      <c r="N9" s="125"/>
    </row>
    <row r="10" spans="1:14" s="198" customFormat="1" ht="21.75" customHeight="1">
      <c r="A10" s="126">
        <v>5</v>
      </c>
      <c r="B10" s="200" t="s">
        <v>237</v>
      </c>
      <c r="C10" s="175">
        <f>'Swo MARCH 12'!AF62</f>
        <v>139.21</v>
      </c>
      <c r="D10" s="176">
        <f>'Swo MARCH 12'!AG62</f>
        <v>320</v>
      </c>
      <c r="E10" s="175">
        <f>'Swo MARCH 12'!AH62</f>
        <v>60.5</v>
      </c>
      <c r="F10" s="175">
        <f>'Swo MARCH 12'!AI62</f>
        <v>2.22</v>
      </c>
      <c r="G10" s="175">
        <f>'Swo MARCH 12'!AJ62</f>
        <v>7.19</v>
      </c>
      <c r="H10" s="176">
        <f>'Swo MARCH 12'!AK62</f>
        <v>75</v>
      </c>
      <c r="I10" s="176">
        <f>'Swo MARCH 12'!AL62</f>
        <v>0</v>
      </c>
      <c r="J10" s="138">
        <f t="shared" si="0"/>
        <v>5.164858846347245</v>
      </c>
      <c r="K10" s="137">
        <f t="shared" si="1"/>
        <v>11.884297520661157</v>
      </c>
      <c r="L10" s="245">
        <f t="shared" si="2"/>
        <v>43.459521586092954</v>
      </c>
      <c r="M10" s="234"/>
      <c r="N10" s="125"/>
    </row>
    <row r="11" spans="1:14" s="198" customFormat="1" ht="21.75" customHeight="1">
      <c r="A11" s="126">
        <v>6</v>
      </c>
      <c r="B11" s="200" t="s">
        <v>239</v>
      </c>
      <c r="C11" s="175">
        <f>'Swo MARCH 12'!AM62</f>
        <v>17.4</v>
      </c>
      <c r="D11" s="176">
        <f>'Swo MARCH 12'!AN62</f>
        <v>40</v>
      </c>
      <c r="E11" s="175">
        <f>'Swo MARCH 12'!AO62</f>
        <v>2</v>
      </c>
      <c r="F11" s="175">
        <f>'Swo MARCH 12'!AP62</f>
        <v>0</v>
      </c>
      <c r="G11" s="175">
        <f>'Swo MARCH 12'!AQ62</f>
        <v>0.95</v>
      </c>
      <c r="H11" s="176">
        <f>'Swo MARCH 12'!AR62</f>
        <v>7</v>
      </c>
      <c r="I11" s="176">
        <f>'Swo MARCH 12'!AS62</f>
        <v>0</v>
      </c>
      <c r="J11" s="138">
        <f t="shared" si="0"/>
        <v>5.459770114942529</v>
      </c>
      <c r="K11" s="137">
        <f t="shared" si="1"/>
        <v>47.5</v>
      </c>
      <c r="L11" s="245">
        <f t="shared" si="2"/>
        <v>11.49425287356322</v>
      </c>
      <c r="M11" s="234"/>
      <c r="N11" s="125"/>
    </row>
    <row r="12" spans="1:14" s="198" customFormat="1" ht="21.75" customHeight="1">
      <c r="A12" s="126">
        <v>7</v>
      </c>
      <c r="B12" s="200" t="s">
        <v>240</v>
      </c>
      <c r="C12" s="175">
        <f>'Swo MARCH 12'!AT62</f>
        <v>60.9</v>
      </c>
      <c r="D12" s="176">
        <f>'Swo MARCH 12'!AU62</f>
        <v>140</v>
      </c>
      <c r="E12" s="175">
        <f>'Swo MARCH 12'!AV62</f>
        <v>20</v>
      </c>
      <c r="F12" s="175">
        <f>'Swo MARCH 12'!AW62</f>
        <v>4.48</v>
      </c>
      <c r="G12" s="175">
        <f>'Swo MARCH 12'!AX62</f>
        <v>14.58</v>
      </c>
      <c r="H12" s="176">
        <f>'Swo MARCH 12'!AY62</f>
        <v>22</v>
      </c>
      <c r="I12" s="176">
        <f>'Swo MARCH 12'!AZ62</f>
        <v>0</v>
      </c>
      <c r="J12" s="138">
        <f t="shared" si="0"/>
        <v>23.94088669950739</v>
      </c>
      <c r="K12" s="137">
        <f t="shared" si="1"/>
        <v>72.89999999999999</v>
      </c>
      <c r="L12" s="245">
        <f t="shared" si="2"/>
        <v>32.84072249589491</v>
      </c>
      <c r="M12" s="234"/>
      <c r="N12" s="125"/>
    </row>
    <row r="13" spans="1:14" s="198" customFormat="1" ht="21.75" customHeight="1">
      <c r="A13" s="126">
        <v>8</v>
      </c>
      <c r="B13" s="200" t="s">
        <v>261</v>
      </c>
      <c r="C13" s="175">
        <f>'Swo MARCH 12'!BA62</f>
        <v>91.36</v>
      </c>
      <c r="D13" s="176">
        <f>'Swo MARCH 12'!BB62</f>
        <v>210</v>
      </c>
      <c r="E13" s="175">
        <f>'Swo MARCH 12'!BC62</f>
        <v>37</v>
      </c>
      <c r="F13" s="175">
        <f>'Swo MARCH 12'!BD62</f>
        <v>0</v>
      </c>
      <c r="G13" s="175">
        <f>'Swo MARCH 12'!BE62</f>
        <v>35.14</v>
      </c>
      <c r="H13" s="176">
        <f>'Swo MARCH 12'!BF62</f>
        <v>78</v>
      </c>
      <c r="I13" s="176">
        <f>'Swo MARCH 12'!BG62</f>
        <v>0</v>
      </c>
      <c r="J13" s="138">
        <f t="shared" si="0"/>
        <v>38.463222416812606</v>
      </c>
      <c r="K13" s="137">
        <f t="shared" si="1"/>
        <v>94.97297297297298</v>
      </c>
      <c r="L13" s="245">
        <f t="shared" si="2"/>
        <v>40.49912434325744</v>
      </c>
      <c r="M13" s="234"/>
      <c r="N13" s="125"/>
    </row>
    <row r="14" spans="1:14" s="198" customFormat="1" ht="21.75" customHeight="1">
      <c r="A14" s="126">
        <v>9</v>
      </c>
      <c r="B14" s="200" t="s">
        <v>242</v>
      </c>
      <c r="C14" s="175">
        <f>'Swo MARCH 12'!BH62</f>
        <v>4.35</v>
      </c>
      <c r="D14" s="176">
        <f>'Swo MARCH 12'!BI62</f>
        <v>10</v>
      </c>
      <c r="E14" s="175">
        <f>'Swo MARCH 12'!BJ62</f>
        <v>0.4</v>
      </c>
      <c r="F14" s="175">
        <f>'Swo MARCH 12'!BK62</f>
        <v>0</v>
      </c>
      <c r="G14" s="175">
        <f>'Swo MARCH 12'!BL62</f>
        <v>0.4</v>
      </c>
      <c r="H14" s="176">
        <f>'Swo MARCH 12'!BM62</f>
        <v>0</v>
      </c>
      <c r="I14" s="176">
        <f>'Swo MARCH 12'!BN62</f>
        <v>0</v>
      </c>
      <c r="J14" s="138">
        <f t="shared" si="0"/>
        <v>9.195402298850576</v>
      </c>
      <c r="K14" s="137">
        <f t="shared" si="1"/>
        <v>100</v>
      </c>
      <c r="L14" s="245">
        <f t="shared" si="2"/>
        <v>9.195402298850576</v>
      </c>
      <c r="M14" s="234"/>
      <c r="N14" s="125"/>
    </row>
    <row r="15" spans="1:14" s="198" customFormat="1" ht="21.75" customHeight="1">
      <c r="A15" s="126">
        <v>10</v>
      </c>
      <c r="B15" s="200" t="s">
        <v>243</v>
      </c>
      <c r="C15" s="175">
        <f>'Swo MARCH 12'!BO62</f>
        <v>4.35</v>
      </c>
      <c r="D15" s="176">
        <f>'Swo MARCH 12'!BP62</f>
        <v>10</v>
      </c>
      <c r="E15" s="175">
        <f>'Swo MARCH 12'!BQ62</f>
        <v>3.6</v>
      </c>
      <c r="F15" s="175">
        <f>'Swo MARCH 12'!BR62</f>
        <v>0.51</v>
      </c>
      <c r="G15" s="175">
        <f>'Swo MARCH 12'!BS62</f>
        <v>1.63</v>
      </c>
      <c r="H15" s="176">
        <f>'Swo MARCH 12'!BT62</f>
        <v>3</v>
      </c>
      <c r="I15" s="176">
        <f>'Swo MARCH 12'!BU62</f>
        <v>0</v>
      </c>
      <c r="J15" s="138">
        <f t="shared" si="0"/>
        <v>37.47126436781609</v>
      </c>
      <c r="K15" s="137">
        <f t="shared" si="1"/>
        <v>45.27777777777777</v>
      </c>
      <c r="L15" s="245">
        <f t="shared" si="2"/>
        <v>82.75862068965519</v>
      </c>
      <c r="M15" s="234"/>
      <c r="N15" s="125"/>
    </row>
    <row r="16" spans="1:14" s="198" customFormat="1" ht="21.75" customHeight="1">
      <c r="A16" s="126">
        <v>11</v>
      </c>
      <c r="B16" s="200" t="s">
        <v>244</v>
      </c>
      <c r="C16" s="175">
        <f>'Swo MARCH 12'!BV62</f>
        <v>26.1</v>
      </c>
      <c r="D16" s="176">
        <f>'Swo MARCH 12'!BW62</f>
        <v>60</v>
      </c>
      <c r="E16" s="175">
        <f>'Swo MARCH 12'!BX62</f>
        <v>3.4</v>
      </c>
      <c r="F16" s="175">
        <f>'Swo MARCH 12'!BY62</f>
        <v>0</v>
      </c>
      <c r="G16" s="175">
        <f>'Swo MARCH 12'!BZ62</f>
        <v>0</v>
      </c>
      <c r="H16" s="176">
        <f>'Swo MARCH 12'!CA62</f>
        <v>0</v>
      </c>
      <c r="I16" s="176">
        <f>'Swo MARCH 12'!CB62</f>
        <v>0</v>
      </c>
      <c r="J16" s="138">
        <f t="shared" si="0"/>
        <v>0</v>
      </c>
      <c r="K16" s="137">
        <f t="shared" si="1"/>
        <v>0</v>
      </c>
      <c r="L16" s="245">
        <f t="shared" si="2"/>
        <v>13.026819923371647</v>
      </c>
      <c r="M16" s="234"/>
      <c r="N16" s="125"/>
    </row>
    <row r="17" spans="1:14" s="198" customFormat="1" ht="21.75" customHeight="1">
      <c r="A17" s="126">
        <v>12</v>
      </c>
      <c r="B17" s="200" t="s">
        <v>245</v>
      </c>
      <c r="C17" s="175">
        <f>'Swo MARCH 12'!CC62</f>
        <v>43.5</v>
      </c>
      <c r="D17" s="176">
        <f>'Swo MARCH 12'!CD62</f>
        <v>100</v>
      </c>
      <c r="E17" s="175">
        <f>'Swo MARCH 12'!CE62</f>
        <v>2</v>
      </c>
      <c r="F17" s="175">
        <f>'Swo MARCH 12'!CF62</f>
        <v>1.05</v>
      </c>
      <c r="G17" s="175">
        <f>'Swo MARCH 12'!CG62</f>
        <v>1.05</v>
      </c>
      <c r="H17" s="176">
        <f>'Swo MARCH 12'!CH62</f>
        <v>5</v>
      </c>
      <c r="I17" s="176">
        <f>'Swo MARCH 12'!CI62</f>
        <v>0</v>
      </c>
      <c r="J17" s="138">
        <f t="shared" si="0"/>
        <v>2.413793103448276</v>
      </c>
      <c r="K17" s="137">
        <f t="shared" si="1"/>
        <v>52.5</v>
      </c>
      <c r="L17" s="245">
        <f t="shared" si="2"/>
        <v>4.597701149425287</v>
      </c>
      <c r="M17" s="234"/>
      <c r="N17" s="125"/>
    </row>
    <row r="18" spans="1:14" s="198" customFormat="1" ht="21.75" customHeight="1">
      <c r="A18" s="126">
        <v>13</v>
      </c>
      <c r="B18" s="200" t="s">
        <v>246</v>
      </c>
      <c r="C18" s="175">
        <f>'Swo MARCH 12'!CJ62</f>
        <v>52.2</v>
      </c>
      <c r="D18" s="176">
        <f>'Swo MARCH 12'!CK62</f>
        <v>120</v>
      </c>
      <c r="E18" s="175">
        <f>'Swo MARCH 12'!CL62</f>
        <v>13</v>
      </c>
      <c r="F18" s="175">
        <f>'Swo MARCH 12'!CM62</f>
        <v>0.98</v>
      </c>
      <c r="G18" s="175">
        <f>'Swo MARCH 12'!CN62</f>
        <v>13</v>
      </c>
      <c r="H18" s="176">
        <f>'Swo MARCH 12'!CO62</f>
        <v>11</v>
      </c>
      <c r="I18" s="176">
        <f>'Swo MARCH 12'!CP62</f>
        <v>0</v>
      </c>
      <c r="J18" s="138">
        <f t="shared" si="0"/>
        <v>24.904214559386972</v>
      </c>
      <c r="K18" s="137">
        <f t="shared" si="1"/>
        <v>100</v>
      </c>
      <c r="L18" s="245">
        <f t="shared" si="2"/>
        <v>24.904214559386972</v>
      </c>
      <c r="M18" s="234"/>
      <c r="N18" s="125"/>
    </row>
    <row r="19" spans="1:14" s="198" customFormat="1" ht="21.75" customHeight="1">
      <c r="A19" s="126">
        <v>14</v>
      </c>
      <c r="B19" s="200" t="s">
        <v>247</v>
      </c>
      <c r="C19" s="175">
        <f>'Swo MARCH 12'!CQ62</f>
        <v>8.7</v>
      </c>
      <c r="D19" s="176">
        <f>'Swo MARCH 12'!CR62</f>
        <v>20</v>
      </c>
      <c r="E19" s="175">
        <f>'Swo MARCH 12'!CS62</f>
        <v>1.5</v>
      </c>
      <c r="F19" s="175">
        <f>'Swo MARCH 12'!CT62</f>
        <v>0.23</v>
      </c>
      <c r="G19" s="175">
        <f>'Swo MARCH 12'!CU62</f>
        <v>0.75</v>
      </c>
      <c r="H19" s="176">
        <f>'Swo MARCH 12'!CV62</f>
        <v>5</v>
      </c>
      <c r="I19" s="176">
        <f>'Swo MARCH 12'!CW62</f>
        <v>0</v>
      </c>
      <c r="J19" s="138">
        <f t="shared" si="0"/>
        <v>8.620689655172415</v>
      </c>
      <c r="K19" s="137">
        <f t="shared" si="1"/>
        <v>50</v>
      </c>
      <c r="L19" s="245">
        <f t="shared" si="2"/>
        <v>17.24137931034483</v>
      </c>
      <c r="M19" s="234"/>
      <c r="N19" s="125"/>
    </row>
    <row r="20" spans="1:14" s="198" customFormat="1" ht="21.75" customHeight="1">
      <c r="A20" s="126">
        <v>15</v>
      </c>
      <c r="B20" s="200" t="s">
        <v>248</v>
      </c>
      <c r="C20" s="175">
        <f>'Swo MARCH 12'!CX62</f>
        <v>4.35</v>
      </c>
      <c r="D20" s="176">
        <f>'Swo MARCH 12'!CY62</f>
        <v>10</v>
      </c>
      <c r="E20" s="175">
        <f>'Swo MARCH 12'!CZ62</f>
        <v>0</v>
      </c>
      <c r="F20" s="175">
        <f>'Swo MARCH 12'!DA62</f>
        <v>0</v>
      </c>
      <c r="G20" s="175">
        <f>'Swo MARCH 12'!DB62</f>
        <v>0</v>
      </c>
      <c r="H20" s="176">
        <f>'Swo MARCH 12'!DC62</f>
        <v>0</v>
      </c>
      <c r="I20" s="176">
        <f>'Swo MARCH 12'!DD62</f>
        <v>0</v>
      </c>
      <c r="J20" s="138">
        <f t="shared" si="0"/>
        <v>0</v>
      </c>
      <c r="K20" s="137">
        <f t="shared" si="1"/>
        <v>0</v>
      </c>
      <c r="L20" s="245">
        <f t="shared" si="2"/>
        <v>0</v>
      </c>
      <c r="M20" s="234"/>
      <c r="N20" s="125"/>
    </row>
    <row r="21" spans="1:14" s="198" customFormat="1" ht="21.75" customHeight="1">
      <c r="A21" s="126">
        <v>16</v>
      </c>
      <c r="B21" s="200" t="s">
        <v>249</v>
      </c>
      <c r="C21" s="175">
        <f>'Swo MARCH 12'!DE62</f>
        <v>8.7</v>
      </c>
      <c r="D21" s="176">
        <f>'Swo MARCH 12'!DF62</f>
        <v>20</v>
      </c>
      <c r="E21" s="175">
        <f>'Swo MARCH 12'!DG62</f>
        <v>2.35</v>
      </c>
      <c r="F21" s="175">
        <f>'Swo MARCH 12'!DH62</f>
        <v>0.02</v>
      </c>
      <c r="G21" s="175">
        <f>'Swo MARCH 12'!DI62</f>
        <v>2</v>
      </c>
      <c r="H21" s="176">
        <f>'Swo MARCH 12'!DJ62</f>
        <v>13</v>
      </c>
      <c r="I21" s="176">
        <f>'Swo MARCH 12'!DK62</f>
        <v>0</v>
      </c>
      <c r="J21" s="138">
        <f t="shared" si="0"/>
        <v>22.98850574712644</v>
      </c>
      <c r="K21" s="137">
        <f t="shared" si="1"/>
        <v>85.1063829787234</v>
      </c>
      <c r="L21" s="245">
        <f t="shared" si="2"/>
        <v>27.011494252873568</v>
      </c>
      <c r="M21" s="234"/>
      <c r="N21" s="125"/>
    </row>
    <row r="22" spans="1:14" s="198" customFormat="1" ht="21.75" customHeight="1">
      <c r="A22" s="126">
        <v>17</v>
      </c>
      <c r="B22" s="200" t="s">
        <v>250</v>
      </c>
      <c r="C22" s="175">
        <f>'Swo MARCH 12'!DL62</f>
        <v>4.35</v>
      </c>
      <c r="D22" s="176">
        <f>'Swo MARCH 12'!DM62</f>
        <v>10</v>
      </c>
      <c r="E22" s="175">
        <f>'Swo MARCH 12'!DN62</f>
        <v>0.6</v>
      </c>
      <c r="F22" s="175">
        <f>'Swo MARCH 12'!DO62</f>
        <v>0</v>
      </c>
      <c r="G22" s="175">
        <f>'Swo MARCH 12'!DP62</f>
        <v>0.13</v>
      </c>
      <c r="H22" s="176">
        <f>'Swo MARCH 12'!DQ62</f>
        <v>2</v>
      </c>
      <c r="I22" s="176">
        <f>'Swo MARCH 12'!DR62</f>
        <v>0</v>
      </c>
      <c r="J22" s="138">
        <f t="shared" si="0"/>
        <v>2.988505747126437</v>
      </c>
      <c r="K22" s="137">
        <f t="shared" si="1"/>
        <v>21.666666666666668</v>
      </c>
      <c r="L22" s="245">
        <f t="shared" si="2"/>
        <v>13.793103448275861</v>
      </c>
      <c r="M22" s="234"/>
      <c r="N22" s="125"/>
    </row>
    <row r="23" spans="1:14" s="198" customFormat="1" ht="21.75" customHeight="1">
      <c r="A23" s="126">
        <v>18</v>
      </c>
      <c r="B23" s="200" t="s">
        <v>251</v>
      </c>
      <c r="C23" s="175">
        <f>'Swo MARCH 12'!DS62</f>
        <v>4.35</v>
      </c>
      <c r="D23" s="176">
        <f>'Swo MARCH 12'!DT62</f>
        <v>10</v>
      </c>
      <c r="E23" s="175">
        <f>'Swo MARCH 12'!DU62</f>
        <v>0</v>
      </c>
      <c r="F23" s="175">
        <f>'Swo MARCH 12'!DV62</f>
        <v>0</v>
      </c>
      <c r="G23" s="175">
        <f>'Swo MARCH 12'!DW62</f>
        <v>0</v>
      </c>
      <c r="H23" s="176">
        <f>'Swo MARCH 12'!DX62</f>
        <v>0</v>
      </c>
      <c r="I23" s="176">
        <f>'Swo MARCH 12'!DY62</f>
        <v>0</v>
      </c>
      <c r="J23" s="138">
        <f t="shared" si="0"/>
        <v>0</v>
      </c>
      <c r="K23" s="137">
        <f t="shared" si="1"/>
        <v>0</v>
      </c>
      <c r="L23" s="245">
        <f t="shared" si="2"/>
        <v>0</v>
      </c>
      <c r="M23" s="234"/>
      <c r="N23" s="125"/>
    </row>
    <row r="24" spans="1:14" s="198" customFormat="1" ht="21.75" customHeight="1">
      <c r="A24" s="126">
        <v>19</v>
      </c>
      <c r="B24" s="200" t="s">
        <v>252</v>
      </c>
      <c r="C24" s="175">
        <f>'Swo MARCH 12'!DZ62</f>
        <v>34.8</v>
      </c>
      <c r="D24" s="176">
        <f>'Swo MARCH 12'!EA62</f>
        <v>80</v>
      </c>
      <c r="E24" s="175">
        <f>'Swo MARCH 12'!EB62</f>
        <v>15.22</v>
      </c>
      <c r="F24" s="175">
        <f>'Swo MARCH 12'!EC62</f>
        <v>3.2</v>
      </c>
      <c r="G24" s="175">
        <f>'Swo MARCH 12'!ED62</f>
        <v>9.52</v>
      </c>
      <c r="H24" s="176">
        <f>'Swo MARCH 12'!EE62</f>
        <v>56</v>
      </c>
      <c r="I24" s="176">
        <f>'Swo MARCH 12'!EF62</f>
        <v>0</v>
      </c>
      <c r="J24" s="138">
        <f t="shared" si="0"/>
        <v>27.35632183908046</v>
      </c>
      <c r="K24" s="137">
        <f t="shared" si="1"/>
        <v>62.54927726675427</v>
      </c>
      <c r="L24" s="245">
        <f t="shared" si="2"/>
        <v>43.73563218390805</v>
      </c>
      <c r="M24" s="234"/>
      <c r="N24" s="125"/>
    </row>
    <row r="25" spans="1:14" s="198" customFormat="1" ht="21.75" customHeight="1">
      <c r="A25" s="126">
        <v>20</v>
      </c>
      <c r="B25" s="200" t="s">
        <v>253</v>
      </c>
      <c r="C25" s="175">
        <f>'Swo MARCH 12'!EG62</f>
        <v>4.35</v>
      </c>
      <c r="D25" s="176">
        <f>'Swo MARCH 12'!EH62</f>
        <v>10</v>
      </c>
      <c r="E25" s="175">
        <f>'Swo MARCH 12'!EI62</f>
        <v>4.75</v>
      </c>
      <c r="F25" s="175">
        <f>'Swo MARCH 12'!EJ62</f>
        <v>0.59</v>
      </c>
      <c r="G25" s="175">
        <f>'Swo MARCH 12'!EK62</f>
        <v>3.15</v>
      </c>
      <c r="H25" s="176">
        <f>'Swo MARCH 12'!EL62</f>
        <v>19</v>
      </c>
      <c r="I25" s="176">
        <f>'Swo MARCH 12'!EM62</f>
        <v>0</v>
      </c>
      <c r="J25" s="138">
        <f t="shared" si="0"/>
        <v>72.41379310344827</v>
      </c>
      <c r="K25" s="137">
        <f t="shared" si="1"/>
        <v>66.3157894736842</v>
      </c>
      <c r="L25" s="245">
        <f t="shared" si="2"/>
        <v>109.19540229885058</v>
      </c>
      <c r="M25" s="234"/>
      <c r="N25" s="125"/>
    </row>
    <row r="26" spans="1:14" s="198" customFormat="1" ht="21.75" customHeight="1">
      <c r="A26" s="126">
        <v>21</v>
      </c>
      <c r="B26" s="200" t="s">
        <v>254</v>
      </c>
      <c r="C26" s="175">
        <f>'Swo MARCH 12'!EN62</f>
        <v>26.1</v>
      </c>
      <c r="D26" s="176">
        <f>'Swo MARCH 12'!EO62</f>
        <v>60</v>
      </c>
      <c r="E26" s="175">
        <f>'Swo MARCH 12'!EP62</f>
        <v>2.9</v>
      </c>
      <c r="F26" s="175">
        <f>'Swo MARCH 12'!EQ62</f>
        <v>0</v>
      </c>
      <c r="G26" s="175">
        <f>'Swo MARCH 12'!ER62</f>
        <v>0</v>
      </c>
      <c r="H26" s="176">
        <f>'Swo MARCH 12'!ES62</f>
        <v>0</v>
      </c>
      <c r="I26" s="176">
        <f>'Swo MARCH 12'!ET62</f>
        <v>0</v>
      </c>
      <c r="J26" s="138">
        <f t="shared" si="0"/>
        <v>0</v>
      </c>
      <c r="K26" s="137">
        <f t="shared" si="1"/>
        <v>0</v>
      </c>
      <c r="L26" s="245">
        <f t="shared" si="2"/>
        <v>11.11111111111111</v>
      </c>
      <c r="M26" s="234"/>
      <c r="N26" s="125"/>
    </row>
    <row r="27" spans="1:14" s="198" customFormat="1" ht="21.75" customHeight="1">
      <c r="A27" s="126">
        <v>22</v>
      </c>
      <c r="B27" s="200" t="s">
        <v>255</v>
      </c>
      <c r="C27" s="175">
        <f>'Swo MARCH 12'!EU62</f>
        <v>4.35</v>
      </c>
      <c r="D27" s="176">
        <f>'Swo MARCH 12'!EV62</f>
        <v>10</v>
      </c>
      <c r="E27" s="175">
        <f>'Swo MARCH 12'!EW62</f>
        <v>1.25</v>
      </c>
      <c r="F27" s="175">
        <f>'Swo MARCH 12'!EX62</f>
        <v>0</v>
      </c>
      <c r="G27" s="175">
        <f>'Swo MARCH 12'!EY62</f>
        <v>1.01</v>
      </c>
      <c r="H27" s="176">
        <f>'Swo MARCH 12'!EZ62</f>
        <v>3</v>
      </c>
      <c r="I27" s="176">
        <f>'Swo MARCH 12'!FA62</f>
        <v>0</v>
      </c>
      <c r="J27" s="138">
        <f t="shared" si="0"/>
        <v>23.218390804597703</v>
      </c>
      <c r="K27" s="137">
        <f t="shared" si="1"/>
        <v>80.80000000000001</v>
      </c>
      <c r="L27" s="245">
        <f t="shared" si="2"/>
        <v>28.73563218390805</v>
      </c>
      <c r="M27" s="234"/>
      <c r="N27" s="125"/>
    </row>
    <row r="28" spans="1:14" s="198" customFormat="1" ht="21.75" customHeight="1">
      <c r="A28" s="126">
        <v>23</v>
      </c>
      <c r="B28" s="200" t="s">
        <v>256</v>
      </c>
      <c r="C28" s="175">
        <f>'Swo MARCH 12'!FB62</f>
        <v>4.35</v>
      </c>
      <c r="D28" s="176">
        <f>'Swo MARCH 12'!FC62</f>
        <v>10</v>
      </c>
      <c r="E28" s="175">
        <f>'Swo MARCH 12'!FD62</f>
        <v>0.22</v>
      </c>
      <c r="F28" s="175">
        <f>'Swo MARCH 12'!FE62</f>
        <v>0</v>
      </c>
      <c r="G28" s="175">
        <f>'Swo MARCH 12'!FF62</f>
        <v>0</v>
      </c>
      <c r="H28" s="176">
        <f>'Swo MARCH 12'!FG62</f>
        <v>0</v>
      </c>
      <c r="I28" s="176">
        <f>'Swo MARCH 12'!FH62</f>
        <v>0</v>
      </c>
      <c r="J28" s="138">
        <f t="shared" si="0"/>
        <v>0</v>
      </c>
      <c r="K28" s="137">
        <f t="shared" si="1"/>
        <v>0</v>
      </c>
      <c r="L28" s="245">
        <f t="shared" si="2"/>
        <v>5.057471264367817</v>
      </c>
      <c r="M28" s="234"/>
      <c r="N28" s="125"/>
    </row>
    <row r="29" spans="1:14" s="198" customFormat="1" ht="21.75" customHeight="1">
      <c r="A29" s="126">
        <v>24</v>
      </c>
      <c r="B29" s="200" t="s">
        <v>257</v>
      </c>
      <c r="C29" s="175">
        <f>'Swo MARCH 12'!FI62</f>
        <v>0</v>
      </c>
      <c r="D29" s="176">
        <f>'Swo MARCH 12'!FJ62</f>
        <v>0</v>
      </c>
      <c r="E29" s="175">
        <f>'Swo MARCH 12'!FK62</f>
        <v>0</v>
      </c>
      <c r="F29" s="175">
        <f>'Swo MARCH 12'!FL62</f>
        <v>0</v>
      </c>
      <c r="G29" s="175">
        <f>'Swo MARCH 12'!FM62</f>
        <v>0</v>
      </c>
      <c r="H29" s="176">
        <f>'Swo MARCH 12'!FN62</f>
        <v>0</v>
      </c>
      <c r="I29" s="176">
        <f>'Swo MARCH 12'!FO62</f>
        <v>0</v>
      </c>
      <c r="J29" s="138">
        <f t="shared" si="0"/>
        <v>0</v>
      </c>
      <c r="K29" s="137">
        <f t="shared" si="1"/>
        <v>0</v>
      </c>
      <c r="L29" s="245">
        <f t="shared" si="2"/>
        <v>0</v>
      </c>
      <c r="M29" s="234"/>
      <c r="N29" s="125"/>
    </row>
    <row r="30" spans="1:14" s="198" customFormat="1" ht="21.75" customHeight="1">
      <c r="A30" s="126">
        <v>25</v>
      </c>
      <c r="B30" s="200" t="s">
        <v>258</v>
      </c>
      <c r="C30" s="175">
        <f>'Swo MARCH 12'!FP62</f>
        <v>117.46</v>
      </c>
      <c r="D30" s="176">
        <f>'Swo MARCH 12'!FQ62</f>
        <v>270</v>
      </c>
      <c r="E30" s="175">
        <f>'Swo MARCH 12'!FR62</f>
        <v>47.25</v>
      </c>
      <c r="F30" s="175">
        <f>'Swo MARCH 12'!FS62</f>
        <v>4.49</v>
      </c>
      <c r="G30" s="175">
        <f>'Swo MARCH 12'!FT62</f>
        <v>47.18</v>
      </c>
      <c r="H30" s="176">
        <f>'Swo MARCH 12'!FU62</f>
        <v>56</v>
      </c>
      <c r="I30" s="176">
        <f>'Swo MARCH 12'!FV62</f>
        <v>0</v>
      </c>
      <c r="J30" s="138">
        <f t="shared" si="0"/>
        <v>40.166865315852206</v>
      </c>
      <c r="K30" s="137">
        <f t="shared" si="1"/>
        <v>99.85185185185185</v>
      </c>
      <c r="L30" s="245">
        <f t="shared" si="2"/>
        <v>40.226460071513706</v>
      </c>
      <c r="M30" s="234"/>
      <c r="N30" s="125"/>
    </row>
    <row r="31" spans="1:14" s="198" customFormat="1" ht="21.75" customHeight="1">
      <c r="A31" s="126">
        <v>26</v>
      </c>
      <c r="B31" s="200" t="s">
        <v>259</v>
      </c>
      <c r="C31" s="175">
        <f>'Swo MARCH 12'!FW62</f>
        <v>29.61</v>
      </c>
      <c r="D31" s="176">
        <f>'Swo MARCH 12'!FX62</f>
        <v>68</v>
      </c>
      <c r="E31" s="175">
        <f>'Swo MARCH 12'!FY62</f>
        <v>16.1</v>
      </c>
      <c r="F31" s="175">
        <f>'Swo MARCH 12'!FZ62</f>
        <v>11.82</v>
      </c>
      <c r="G31" s="175">
        <f>'Swo MARCH 12'!GA62</f>
        <v>16.02</v>
      </c>
      <c r="H31" s="176">
        <f>'Swo MARCH 12'!GB62</f>
        <v>89</v>
      </c>
      <c r="I31" s="176">
        <f>'Swo MARCH 12'!GC62</f>
        <v>0</v>
      </c>
      <c r="J31" s="138">
        <f t="shared" si="0"/>
        <v>54.1033434650456</v>
      </c>
      <c r="K31" s="137">
        <f t="shared" si="1"/>
        <v>99.5031055900621</v>
      </c>
      <c r="L31" s="245">
        <f t="shared" si="2"/>
        <v>54.37352245862884</v>
      </c>
      <c r="M31" s="234"/>
      <c r="N31" s="125"/>
    </row>
    <row r="32" spans="1:14" s="199" customFormat="1" ht="21.75" customHeight="1" thickBot="1">
      <c r="A32" s="127"/>
      <c r="B32" s="202" t="s">
        <v>260</v>
      </c>
      <c r="C32" s="221">
        <f aca="true" t="shared" si="3" ref="C32:I32">SUM(C6:C31)</f>
        <v>1304.3499999999995</v>
      </c>
      <c r="D32" s="222">
        <f t="shared" si="3"/>
        <v>2998</v>
      </c>
      <c r="E32" s="221">
        <f t="shared" si="3"/>
        <v>338.21000000000004</v>
      </c>
      <c r="F32" s="221">
        <f t="shared" si="3"/>
        <v>58.61</v>
      </c>
      <c r="G32" s="221">
        <f t="shared" si="3"/>
        <v>250.13000000000005</v>
      </c>
      <c r="H32" s="222">
        <f t="shared" si="3"/>
        <v>1096</v>
      </c>
      <c r="I32" s="222">
        <f t="shared" si="3"/>
        <v>29</v>
      </c>
      <c r="J32" s="192">
        <f t="shared" si="0"/>
        <v>19.17660137233106</v>
      </c>
      <c r="K32" s="139">
        <f>IF(E32&gt;0,(G32/E32)*100,0)</f>
        <v>73.95700895893084</v>
      </c>
      <c r="L32" s="384">
        <f t="shared" si="2"/>
        <v>25.92939011768315</v>
      </c>
      <c r="M32" s="235"/>
      <c r="N32" s="131"/>
    </row>
    <row r="33" ht="22.5" customHeight="1">
      <c r="E33" s="224"/>
    </row>
  </sheetData>
  <mergeCells count="2">
    <mergeCell ref="A3:B3"/>
    <mergeCell ref="C3:K3"/>
  </mergeCells>
  <printOptions horizontalCentered="1"/>
  <pageMargins left="0.75" right="0.75" top="1.31" bottom="1" header="0.5" footer="0.5"/>
  <pageSetup horizontalDpi="600" verticalDpi="600" orientation="portrait" paperSize="9" scale="90" r:id="rId1"/>
  <headerFooter alignWithMargins="0">
    <oddFooter>&amp;CPage &amp;P</oddFooter>
  </headerFooter>
</worksheet>
</file>

<file path=xl/worksheets/sheet22.xml><?xml version="1.0" encoding="utf-8"?>
<worksheet xmlns="http://schemas.openxmlformats.org/spreadsheetml/2006/main" xmlns:r="http://schemas.openxmlformats.org/officeDocument/2006/relationships">
  <sheetPr>
    <tabColor indexed="34"/>
  </sheetPr>
  <dimension ref="A1:R33"/>
  <sheetViews>
    <sheetView view="pageBreakPreview" zoomScale="120" zoomScaleNormal="75" zoomScaleSheetLayoutView="120" workbookViewId="0" topLeftCell="A1">
      <pane xSplit="2" ySplit="5" topLeftCell="C6" activePane="bottomRight" state="frozen"/>
      <selection pane="topLeft" activeCell="F36" sqref="F36"/>
      <selection pane="topRight" activeCell="F36" sqref="F36"/>
      <selection pane="bottomLeft" activeCell="F36" sqref="F36"/>
      <selection pane="bottomRight" activeCell="F36" sqref="F36"/>
    </sheetView>
  </sheetViews>
  <sheetFormatPr defaultColWidth="9.140625" defaultRowHeight="22.5" customHeight="1"/>
  <cols>
    <col min="1" max="1" width="5.28125" style="19" customWidth="1"/>
    <col min="2" max="2" width="9.7109375" style="19" customWidth="1"/>
    <col min="3" max="5" width="8.7109375" style="19" customWidth="1"/>
    <col min="6" max="6" width="7.28125" style="19" customWidth="1"/>
    <col min="7" max="7" width="8.7109375" style="19" customWidth="1"/>
    <col min="8" max="8" width="6.7109375" style="19" customWidth="1"/>
    <col min="9" max="9" width="9.28125" style="442" customWidth="1"/>
    <col min="10" max="11" width="8.7109375" style="19" customWidth="1"/>
    <col min="12" max="12" width="6.7109375" style="19" customWidth="1"/>
    <col min="13" max="13" width="2.7109375" style="19" customWidth="1"/>
    <col min="14" max="14" width="5.8515625" style="19" customWidth="1"/>
    <col min="15" max="16384" width="9.140625" style="19" customWidth="1"/>
  </cols>
  <sheetData>
    <row r="1" spans="1:14" ht="24" customHeight="1">
      <c r="A1" s="379" t="s">
        <v>433</v>
      </c>
      <c r="B1" s="380"/>
      <c r="C1" s="380"/>
      <c r="D1" s="380"/>
      <c r="E1" s="380"/>
      <c r="F1" s="380"/>
      <c r="G1" s="380"/>
      <c r="H1" s="380"/>
      <c r="I1" s="438"/>
      <c r="J1" s="380"/>
      <c r="K1" s="380"/>
      <c r="L1" s="381"/>
      <c r="M1" s="198"/>
      <c r="N1" s="198"/>
    </row>
    <row r="2" spans="1:14" ht="24" customHeight="1">
      <c r="A2" s="382" t="s">
        <v>312</v>
      </c>
      <c r="B2" s="182"/>
      <c r="C2" s="182"/>
      <c r="D2" s="182"/>
      <c r="E2" s="182"/>
      <c r="F2" s="182"/>
      <c r="G2" s="182"/>
      <c r="H2" s="182"/>
      <c r="I2" s="439"/>
      <c r="J2" s="182"/>
      <c r="K2" s="182"/>
      <c r="L2" s="387"/>
      <c r="M2" s="198"/>
      <c r="N2" s="198"/>
    </row>
    <row r="3" spans="1:14" ht="24" customHeight="1" thickBot="1">
      <c r="A3" s="566" t="s">
        <v>272</v>
      </c>
      <c r="B3" s="567"/>
      <c r="C3" s="567" t="s">
        <v>288</v>
      </c>
      <c r="D3" s="567"/>
      <c r="E3" s="567"/>
      <c r="F3" s="567"/>
      <c r="G3" s="567"/>
      <c r="H3" s="567"/>
      <c r="I3" s="567"/>
      <c r="J3" s="567"/>
      <c r="K3" s="567"/>
      <c r="L3" s="385"/>
      <c r="M3" s="199"/>
      <c r="N3" s="199"/>
    </row>
    <row r="4" spans="1:14" ht="59.25" customHeight="1" thickBot="1">
      <c r="A4" s="215" t="s">
        <v>224</v>
      </c>
      <c r="B4" s="216" t="s">
        <v>225</v>
      </c>
      <c r="C4" s="217" t="s">
        <v>226</v>
      </c>
      <c r="D4" s="217" t="s">
        <v>241</v>
      </c>
      <c r="E4" s="218" t="s">
        <v>227</v>
      </c>
      <c r="F4" s="226" t="s">
        <v>228</v>
      </c>
      <c r="G4" s="217" t="s">
        <v>229</v>
      </c>
      <c r="H4" s="217" t="s">
        <v>233</v>
      </c>
      <c r="I4" s="440" t="s">
        <v>390</v>
      </c>
      <c r="J4" s="216" t="s">
        <v>230</v>
      </c>
      <c r="K4" s="213" t="s">
        <v>231</v>
      </c>
      <c r="L4" s="243" t="s">
        <v>389</v>
      </c>
      <c r="M4" s="228"/>
      <c r="N4" s="209"/>
    </row>
    <row r="5" spans="1:18" s="198" customFormat="1" ht="21.75" customHeight="1" thickBot="1">
      <c r="A5" s="126">
        <v>1</v>
      </c>
      <c r="B5" s="194">
        <v>2</v>
      </c>
      <c r="C5" s="123">
        <v>3</v>
      </c>
      <c r="D5" s="123">
        <v>4</v>
      </c>
      <c r="E5" s="123">
        <v>5</v>
      </c>
      <c r="F5" s="123">
        <v>6</v>
      </c>
      <c r="G5" s="123">
        <v>7</v>
      </c>
      <c r="H5" s="123">
        <v>8</v>
      </c>
      <c r="I5" s="441"/>
      <c r="J5" s="123">
        <v>9</v>
      </c>
      <c r="K5" s="212">
        <v>10</v>
      </c>
      <c r="L5" s="244">
        <v>11</v>
      </c>
      <c r="M5" s="229"/>
      <c r="N5" s="210"/>
      <c r="O5" s="204"/>
      <c r="P5" s="227"/>
      <c r="Q5" s="227"/>
      <c r="R5" s="227"/>
    </row>
    <row r="6" spans="1:14" s="198" customFormat="1" ht="21.75" customHeight="1">
      <c r="A6" s="126">
        <v>1</v>
      </c>
      <c r="B6" s="200" t="s">
        <v>234</v>
      </c>
      <c r="C6" s="175">
        <f>'Swo MARCH 12'!D64</f>
        <v>6</v>
      </c>
      <c r="D6" s="176">
        <f>'Swo MARCH 12'!E64</f>
        <v>120</v>
      </c>
      <c r="E6" s="175">
        <f>'Swo MARCH 12'!F64</f>
        <v>4</v>
      </c>
      <c r="F6" s="175">
        <f>'Swo MARCH 12'!G64</f>
        <v>0.15</v>
      </c>
      <c r="G6" s="175">
        <f>'Swo MARCH 12'!H64</f>
        <v>4</v>
      </c>
      <c r="H6" s="176">
        <f>'Swo MARCH 12'!I64</f>
        <v>80</v>
      </c>
      <c r="I6" s="176">
        <f>'Swo MARCH 12'!J64</f>
        <v>0</v>
      </c>
      <c r="J6" s="138">
        <f>IF(C6&gt;0,(G6/C6)*100,0)</f>
        <v>66.66666666666666</v>
      </c>
      <c r="K6" s="137">
        <f>IF(E6&gt;0,(G6/E6)*100,0)</f>
        <v>100</v>
      </c>
      <c r="L6" s="245">
        <f>IF(E6&gt;0,(E6/C6)*100,0)</f>
        <v>66.66666666666666</v>
      </c>
      <c r="M6" s="233"/>
      <c r="N6" s="205"/>
    </row>
    <row r="7" spans="1:14" s="198" customFormat="1" ht="21.75" customHeight="1">
      <c r="A7" s="126">
        <v>2</v>
      </c>
      <c r="B7" s="200" t="s">
        <v>235</v>
      </c>
      <c r="C7" s="175">
        <f>'Swo MARCH 12'!K64</f>
        <v>2.5</v>
      </c>
      <c r="D7" s="176">
        <f>'Swo MARCH 12'!L64</f>
        <v>50</v>
      </c>
      <c r="E7" s="175">
        <f>'Swo MARCH 12'!M64</f>
        <v>3.5</v>
      </c>
      <c r="F7" s="175">
        <f>'Swo MARCH 12'!N64</f>
        <v>1</v>
      </c>
      <c r="G7" s="175">
        <f>'Swo MARCH 12'!O64</f>
        <v>3.5</v>
      </c>
      <c r="H7" s="176">
        <f>'Swo MARCH 12'!P64</f>
        <v>70</v>
      </c>
      <c r="I7" s="176">
        <f>'Swo MARCH 12'!Q64</f>
        <v>0</v>
      </c>
      <c r="J7" s="138">
        <f aca="true" t="shared" si="0" ref="J7:J32">IF(C7&gt;0,(G7/C7)*100,0)</f>
        <v>140</v>
      </c>
      <c r="K7" s="137">
        <f aca="true" t="shared" si="1" ref="K7:K31">IF(E7&gt;0,(G7/E7)*100,0)</f>
        <v>100</v>
      </c>
      <c r="L7" s="245">
        <f aca="true" t="shared" si="2" ref="L7:L32">IF(E7&gt;0,(E7/C7)*100,0)</f>
        <v>140</v>
      </c>
      <c r="M7" s="234"/>
      <c r="N7" s="125"/>
    </row>
    <row r="8" spans="1:14" s="198" customFormat="1" ht="21.75" customHeight="1">
      <c r="A8" s="126">
        <v>3</v>
      </c>
      <c r="B8" s="200" t="s">
        <v>236</v>
      </c>
      <c r="C8" s="175">
        <f>'Swo MARCH 12'!R64</f>
        <v>6</v>
      </c>
      <c r="D8" s="176">
        <f>'Swo MARCH 12'!S64</f>
        <v>120</v>
      </c>
      <c r="E8" s="175">
        <f>'Swo MARCH 12'!T64</f>
        <v>7.25</v>
      </c>
      <c r="F8" s="175">
        <f>'Swo MARCH 12'!U64</f>
        <v>3</v>
      </c>
      <c r="G8" s="175">
        <f>'Swo MARCH 12'!V64</f>
        <v>7.25</v>
      </c>
      <c r="H8" s="176">
        <f>'Swo MARCH 12'!W64</f>
        <v>145</v>
      </c>
      <c r="I8" s="176">
        <f>'Swo MARCH 12'!X64</f>
        <v>31</v>
      </c>
      <c r="J8" s="138">
        <f t="shared" si="0"/>
        <v>120.83333333333333</v>
      </c>
      <c r="K8" s="137">
        <f t="shared" si="1"/>
        <v>100</v>
      </c>
      <c r="L8" s="245">
        <f t="shared" si="2"/>
        <v>120.83333333333333</v>
      </c>
      <c r="M8" s="234"/>
      <c r="N8" s="125"/>
    </row>
    <row r="9" spans="1:14" s="198" customFormat="1" ht="21.75" customHeight="1">
      <c r="A9" s="126">
        <v>4</v>
      </c>
      <c r="B9" s="200" t="s">
        <v>238</v>
      </c>
      <c r="C9" s="175">
        <f>'Swo MARCH 12'!Y64</f>
        <v>5</v>
      </c>
      <c r="D9" s="176">
        <f>'Swo MARCH 12'!Z64</f>
        <v>100</v>
      </c>
      <c r="E9" s="175">
        <f>'Swo MARCH 12'!AA64</f>
        <v>3.75</v>
      </c>
      <c r="F9" s="175">
        <f>'Swo MARCH 12'!AB64</f>
        <v>0.5</v>
      </c>
      <c r="G9" s="175">
        <f>'Swo MARCH 12'!AC64</f>
        <v>3.75</v>
      </c>
      <c r="H9" s="176">
        <f>'Swo MARCH 12'!AD64</f>
        <v>75</v>
      </c>
      <c r="I9" s="176">
        <f>'Swo MARCH 12'!AE64</f>
        <v>2</v>
      </c>
      <c r="J9" s="138">
        <f t="shared" si="0"/>
        <v>75</v>
      </c>
      <c r="K9" s="137">
        <f t="shared" si="1"/>
        <v>100</v>
      </c>
      <c r="L9" s="245">
        <f t="shared" si="2"/>
        <v>75</v>
      </c>
      <c r="M9" s="234"/>
      <c r="N9" s="125"/>
    </row>
    <row r="10" spans="1:14" s="198" customFormat="1" ht="21.75" customHeight="1">
      <c r="A10" s="126">
        <v>5</v>
      </c>
      <c r="B10" s="200" t="s">
        <v>237</v>
      </c>
      <c r="C10" s="175">
        <f>'Swo MARCH 12'!AF64</f>
        <v>4.5</v>
      </c>
      <c r="D10" s="176">
        <f>'Swo MARCH 12'!AG64</f>
        <v>90</v>
      </c>
      <c r="E10" s="175">
        <f>'Swo MARCH 12'!AH64</f>
        <v>3.75</v>
      </c>
      <c r="F10" s="175">
        <f>'Swo MARCH 12'!AI64</f>
        <v>0.15</v>
      </c>
      <c r="G10" s="175">
        <f>'Swo MARCH 12'!AJ64</f>
        <v>2.75</v>
      </c>
      <c r="H10" s="176">
        <f>'Swo MARCH 12'!AK64</f>
        <v>55</v>
      </c>
      <c r="I10" s="176">
        <f>'Swo MARCH 12'!AL64</f>
        <v>0</v>
      </c>
      <c r="J10" s="138">
        <f t="shared" si="0"/>
        <v>61.111111111111114</v>
      </c>
      <c r="K10" s="137">
        <f t="shared" si="1"/>
        <v>73.33333333333333</v>
      </c>
      <c r="L10" s="245">
        <f t="shared" si="2"/>
        <v>83.33333333333334</v>
      </c>
      <c r="M10" s="234"/>
      <c r="N10" s="125"/>
    </row>
    <row r="11" spans="1:14" s="198" customFormat="1" ht="21.75" customHeight="1">
      <c r="A11" s="126">
        <v>6</v>
      </c>
      <c r="B11" s="200" t="s">
        <v>239</v>
      </c>
      <c r="C11" s="175">
        <f>'Swo MARCH 12'!AM64</f>
        <v>4</v>
      </c>
      <c r="D11" s="176">
        <f>'Swo MARCH 12'!AN64</f>
        <v>80</v>
      </c>
      <c r="E11" s="175">
        <f>'Swo MARCH 12'!AO64</f>
        <v>4.65</v>
      </c>
      <c r="F11" s="175">
        <f>'Swo MARCH 12'!AP64</f>
        <v>0.35</v>
      </c>
      <c r="G11" s="175">
        <f>'Swo MARCH 12'!AQ64</f>
        <v>3.95</v>
      </c>
      <c r="H11" s="176">
        <f>'Swo MARCH 12'!AR64</f>
        <v>149</v>
      </c>
      <c r="I11" s="176">
        <f>'Swo MARCH 12'!AS64</f>
        <v>0</v>
      </c>
      <c r="J11" s="138">
        <f t="shared" si="0"/>
        <v>98.75</v>
      </c>
      <c r="K11" s="137">
        <f t="shared" si="1"/>
        <v>84.94623655913979</v>
      </c>
      <c r="L11" s="245">
        <f t="shared" si="2"/>
        <v>116.25000000000001</v>
      </c>
      <c r="M11" s="234"/>
      <c r="N11" s="125"/>
    </row>
    <row r="12" spans="1:14" s="198" customFormat="1" ht="21.75" customHeight="1">
      <c r="A12" s="126">
        <v>7</v>
      </c>
      <c r="B12" s="200" t="s">
        <v>240</v>
      </c>
      <c r="C12" s="175">
        <f>'Swo MARCH 12'!AT64</f>
        <v>5</v>
      </c>
      <c r="D12" s="176">
        <f>'Swo MARCH 12'!AU64</f>
        <v>100</v>
      </c>
      <c r="E12" s="175">
        <f>'Swo MARCH 12'!AV64</f>
        <v>7.9</v>
      </c>
      <c r="F12" s="175">
        <f>'Swo MARCH 12'!AW64</f>
        <v>1.25</v>
      </c>
      <c r="G12" s="175">
        <f>'Swo MARCH 12'!AX64</f>
        <v>7.75</v>
      </c>
      <c r="H12" s="176">
        <f>'Swo MARCH 12'!AY64</f>
        <v>155</v>
      </c>
      <c r="I12" s="176">
        <f>'Swo MARCH 12'!AZ64</f>
        <v>0</v>
      </c>
      <c r="J12" s="138">
        <f t="shared" si="0"/>
        <v>155</v>
      </c>
      <c r="K12" s="137">
        <f t="shared" si="1"/>
        <v>98.10126582278481</v>
      </c>
      <c r="L12" s="245">
        <f t="shared" si="2"/>
        <v>158</v>
      </c>
      <c r="M12" s="234"/>
      <c r="N12" s="125"/>
    </row>
    <row r="13" spans="1:14" s="198" customFormat="1" ht="21.75" customHeight="1">
      <c r="A13" s="126">
        <v>8</v>
      </c>
      <c r="B13" s="200" t="s">
        <v>261</v>
      </c>
      <c r="C13" s="175">
        <f>'Swo MARCH 12'!BA64</f>
        <v>6</v>
      </c>
      <c r="D13" s="176">
        <f>'Swo MARCH 12'!BB64</f>
        <v>120</v>
      </c>
      <c r="E13" s="175">
        <f>'Swo MARCH 12'!BC64</f>
        <v>6</v>
      </c>
      <c r="F13" s="175">
        <f>'Swo MARCH 12'!BD64</f>
        <v>0</v>
      </c>
      <c r="G13" s="175">
        <f>'Swo MARCH 12'!BE64</f>
        <v>6</v>
      </c>
      <c r="H13" s="176">
        <f>'Swo MARCH 12'!BF64</f>
        <v>120</v>
      </c>
      <c r="I13" s="176">
        <f>'Swo MARCH 12'!BG64</f>
        <v>0</v>
      </c>
      <c r="J13" s="138">
        <f t="shared" si="0"/>
        <v>100</v>
      </c>
      <c r="K13" s="137">
        <f t="shared" si="1"/>
        <v>100</v>
      </c>
      <c r="L13" s="245">
        <f t="shared" si="2"/>
        <v>100</v>
      </c>
      <c r="M13" s="234"/>
      <c r="N13" s="125"/>
    </row>
    <row r="14" spans="1:14" s="198" customFormat="1" ht="21.75" customHeight="1">
      <c r="A14" s="126">
        <v>9</v>
      </c>
      <c r="B14" s="200" t="s">
        <v>242</v>
      </c>
      <c r="C14" s="175">
        <f>'Swo MARCH 12'!BH64</f>
        <v>5.5</v>
      </c>
      <c r="D14" s="176">
        <f>'Swo MARCH 12'!BI64</f>
        <v>110</v>
      </c>
      <c r="E14" s="175">
        <f>'Swo MARCH 12'!BJ64</f>
        <v>6.55</v>
      </c>
      <c r="F14" s="175">
        <f>'Swo MARCH 12'!BK64</f>
        <v>0.05</v>
      </c>
      <c r="G14" s="175">
        <f>'Swo MARCH 12'!BL64</f>
        <v>6.55</v>
      </c>
      <c r="H14" s="176">
        <f>'Swo MARCH 12'!BM64</f>
        <v>131</v>
      </c>
      <c r="I14" s="176">
        <f>'Swo MARCH 12'!BN64</f>
        <v>10</v>
      </c>
      <c r="J14" s="138">
        <f t="shared" si="0"/>
        <v>119.0909090909091</v>
      </c>
      <c r="K14" s="137">
        <f t="shared" si="1"/>
        <v>100</v>
      </c>
      <c r="L14" s="245">
        <f t="shared" si="2"/>
        <v>119.0909090909091</v>
      </c>
      <c r="M14" s="234"/>
      <c r="N14" s="125"/>
    </row>
    <row r="15" spans="1:14" s="198" customFormat="1" ht="21.75" customHeight="1">
      <c r="A15" s="126">
        <v>10</v>
      </c>
      <c r="B15" s="200" t="s">
        <v>243</v>
      </c>
      <c r="C15" s="175">
        <f>'Swo MARCH 12'!BO64</f>
        <v>2.5</v>
      </c>
      <c r="D15" s="176">
        <f>'Swo MARCH 12'!BP64</f>
        <v>50</v>
      </c>
      <c r="E15" s="175">
        <f>'Swo MARCH 12'!BQ64</f>
        <v>4.1</v>
      </c>
      <c r="F15" s="175">
        <f>'Swo MARCH 12'!BR64</f>
        <v>1</v>
      </c>
      <c r="G15" s="175">
        <f>'Swo MARCH 12'!BS64</f>
        <v>4.1</v>
      </c>
      <c r="H15" s="176">
        <f>'Swo MARCH 12'!BT64</f>
        <v>82</v>
      </c>
      <c r="I15" s="176">
        <f>'Swo MARCH 12'!BU64</f>
        <v>0</v>
      </c>
      <c r="J15" s="138">
        <f t="shared" si="0"/>
        <v>164</v>
      </c>
      <c r="K15" s="137">
        <f t="shared" si="1"/>
        <v>100</v>
      </c>
      <c r="L15" s="245">
        <f t="shared" si="2"/>
        <v>164</v>
      </c>
      <c r="M15" s="234"/>
      <c r="N15" s="125"/>
    </row>
    <row r="16" spans="1:14" s="198" customFormat="1" ht="21.75" customHeight="1">
      <c r="A16" s="126">
        <v>11</v>
      </c>
      <c r="B16" s="200" t="s">
        <v>244</v>
      </c>
      <c r="C16" s="175">
        <f>'Swo MARCH 12'!BV64</f>
        <v>14.5</v>
      </c>
      <c r="D16" s="176">
        <f>'Swo MARCH 12'!BW64</f>
        <v>290</v>
      </c>
      <c r="E16" s="175">
        <f>'Swo MARCH 12'!BX64</f>
        <v>16.25</v>
      </c>
      <c r="F16" s="175">
        <f>'Swo MARCH 12'!BY64</f>
        <v>1</v>
      </c>
      <c r="G16" s="175">
        <f>'Swo MARCH 12'!BZ64</f>
        <v>16.25</v>
      </c>
      <c r="H16" s="176">
        <f>'Swo MARCH 12'!CA64</f>
        <v>325</v>
      </c>
      <c r="I16" s="176">
        <f>'Swo MARCH 12'!CB64</f>
        <v>0</v>
      </c>
      <c r="J16" s="138">
        <f t="shared" si="0"/>
        <v>112.06896551724137</v>
      </c>
      <c r="K16" s="137">
        <f t="shared" si="1"/>
        <v>100</v>
      </c>
      <c r="L16" s="245">
        <f t="shared" si="2"/>
        <v>112.06896551724137</v>
      </c>
      <c r="M16" s="234"/>
      <c r="N16" s="125"/>
    </row>
    <row r="17" spans="1:14" s="198" customFormat="1" ht="21.75" customHeight="1">
      <c r="A17" s="126">
        <v>12</v>
      </c>
      <c r="B17" s="200" t="s">
        <v>245</v>
      </c>
      <c r="C17" s="175">
        <f>'Swo MARCH 12'!CC64</f>
        <v>3</v>
      </c>
      <c r="D17" s="176">
        <f>'Swo MARCH 12'!CD64</f>
        <v>60</v>
      </c>
      <c r="E17" s="175">
        <f>'Swo MARCH 12'!CE64</f>
        <v>2.6</v>
      </c>
      <c r="F17" s="175">
        <f>'Swo MARCH 12'!CF64</f>
        <v>0.2</v>
      </c>
      <c r="G17" s="175">
        <f>'Swo MARCH 12'!CG64</f>
        <v>2.55</v>
      </c>
      <c r="H17" s="176">
        <f>'Swo MARCH 12'!CH64</f>
        <v>51</v>
      </c>
      <c r="I17" s="176">
        <f>'Swo MARCH 12'!CI64</f>
        <v>5</v>
      </c>
      <c r="J17" s="138">
        <f t="shared" si="0"/>
        <v>85</v>
      </c>
      <c r="K17" s="137">
        <f t="shared" si="1"/>
        <v>98.07692307692307</v>
      </c>
      <c r="L17" s="245">
        <f t="shared" si="2"/>
        <v>86.66666666666667</v>
      </c>
      <c r="M17" s="234"/>
      <c r="N17" s="125"/>
    </row>
    <row r="18" spans="1:14" s="198" customFormat="1" ht="21.75" customHeight="1">
      <c r="A18" s="126">
        <v>13</v>
      </c>
      <c r="B18" s="200" t="s">
        <v>246</v>
      </c>
      <c r="C18" s="175">
        <f>'Swo MARCH 12'!CJ64</f>
        <v>4.75</v>
      </c>
      <c r="D18" s="176">
        <f>'Swo MARCH 12'!CK64</f>
        <v>95</v>
      </c>
      <c r="E18" s="175">
        <f>'Swo MARCH 12'!CL64</f>
        <v>3.9</v>
      </c>
      <c r="F18" s="175">
        <f>'Swo MARCH 12'!CM64</f>
        <v>1.05</v>
      </c>
      <c r="G18" s="175">
        <f>'Swo MARCH 12'!CN64</f>
        <v>3.05</v>
      </c>
      <c r="H18" s="176">
        <f>'Swo MARCH 12'!CO64</f>
        <v>61</v>
      </c>
      <c r="I18" s="176">
        <f>'Swo MARCH 12'!CP64</f>
        <v>0</v>
      </c>
      <c r="J18" s="138">
        <f t="shared" si="0"/>
        <v>64.21052631578948</v>
      </c>
      <c r="K18" s="137">
        <f t="shared" si="1"/>
        <v>78.2051282051282</v>
      </c>
      <c r="L18" s="245">
        <f t="shared" si="2"/>
        <v>82.10526315789474</v>
      </c>
      <c r="M18" s="234"/>
      <c r="N18" s="125"/>
    </row>
    <row r="19" spans="1:16" s="198" customFormat="1" ht="21.75" customHeight="1">
      <c r="A19" s="126">
        <v>14</v>
      </c>
      <c r="B19" s="200" t="s">
        <v>247</v>
      </c>
      <c r="C19" s="175">
        <f>'Swo MARCH 12'!CQ64</f>
        <v>2.5</v>
      </c>
      <c r="D19" s="176">
        <f>'Swo MARCH 12'!CR64</f>
        <v>50</v>
      </c>
      <c r="E19" s="175">
        <f>'Swo MARCH 12'!CS64</f>
        <v>3.5</v>
      </c>
      <c r="F19" s="175">
        <f>'Swo MARCH 12'!CT64</f>
        <v>0.4</v>
      </c>
      <c r="G19" s="175">
        <f>'Swo MARCH 12'!CU64</f>
        <v>3.4</v>
      </c>
      <c r="H19" s="176">
        <f>'Swo MARCH 12'!CV64</f>
        <v>68</v>
      </c>
      <c r="I19" s="176">
        <f>'Swo MARCH 12'!CW64</f>
        <v>4</v>
      </c>
      <c r="J19" s="138">
        <f t="shared" si="0"/>
        <v>136</v>
      </c>
      <c r="K19" s="137">
        <f t="shared" si="1"/>
        <v>97.14285714285714</v>
      </c>
      <c r="L19" s="245">
        <f t="shared" si="2"/>
        <v>140</v>
      </c>
      <c r="M19" s="234"/>
      <c r="N19" s="125"/>
      <c r="P19" s="283"/>
    </row>
    <row r="20" spans="1:14" s="198" customFormat="1" ht="21.75" customHeight="1">
      <c r="A20" s="126">
        <v>15</v>
      </c>
      <c r="B20" s="200" t="s">
        <v>248</v>
      </c>
      <c r="C20" s="175">
        <f>'Swo MARCH 12'!CX64</f>
        <v>4.5</v>
      </c>
      <c r="D20" s="176">
        <f>'Swo MARCH 12'!CY64</f>
        <v>90</v>
      </c>
      <c r="E20" s="175">
        <f>'Swo MARCH 12'!CZ64</f>
        <v>5</v>
      </c>
      <c r="F20" s="175">
        <f>'Swo MARCH 12'!DA64</f>
        <v>1</v>
      </c>
      <c r="G20" s="175">
        <f>'Swo MARCH 12'!DB64</f>
        <v>5</v>
      </c>
      <c r="H20" s="176">
        <f>'Swo MARCH 12'!DC64</f>
        <v>100</v>
      </c>
      <c r="I20" s="176">
        <f>'Swo MARCH 12'!DD64</f>
        <v>10</v>
      </c>
      <c r="J20" s="138">
        <f t="shared" si="0"/>
        <v>111.11111111111111</v>
      </c>
      <c r="K20" s="137">
        <f t="shared" si="1"/>
        <v>100</v>
      </c>
      <c r="L20" s="245">
        <f t="shared" si="2"/>
        <v>111.11111111111111</v>
      </c>
      <c r="M20" s="234"/>
      <c r="N20" s="125"/>
    </row>
    <row r="21" spans="1:14" s="198" customFormat="1" ht="21.75" customHeight="1">
      <c r="A21" s="126">
        <v>16</v>
      </c>
      <c r="B21" s="200" t="s">
        <v>249</v>
      </c>
      <c r="C21" s="175">
        <f>'Swo MARCH 12'!DE64</f>
        <v>2</v>
      </c>
      <c r="D21" s="176">
        <f>'Swo MARCH 12'!DF64</f>
        <v>40</v>
      </c>
      <c r="E21" s="175">
        <f>'Swo MARCH 12'!DG64</f>
        <v>1.95</v>
      </c>
      <c r="F21" s="175">
        <f>'Swo MARCH 12'!DH64</f>
        <v>0.75</v>
      </c>
      <c r="G21" s="175">
        <f>'Swo MARCH 12'!DI64</f>
        <v>1.95</v>
      </c>
      <c r="H21" s="176">
        <f>'Swo MARCH 12'!DJ64</f>
        <v>39</v>
      </c>
      <c r="I21" s="176">
        <f>'Swo MARCH 12'!DK64</f>
        <v>0</v>
      </c>
      <c r="J21" s="138">
        <f t="shared" si="0"/>
        <v>97.5</v>
      </c>
      <c r="K21" s="137">
        <f t="shared" si="1"/>
        <v>100</v>
      </c>
      <c r="L21" s="245">
        <f t="shared" si="2"/>
        <v>97.5</v>
      </c>
      <c r="M21" s="234"/>
      <c r="N21" s="125"/>
    </row>
    <row r="22" spans="1:14" s="198" customFormat="1" ht="21.75" customHeight="1">
      <c r="A22" s="126">
        <v>17</v>
      </c>
      <c r="B22" s="200" t="s">
        <v>250</v>
      </c>
      <c r="C22" s="175">
        <f>'Swo MARCH 12'!DL64</f>
        <v>1</v>
      </c>
      <c r="D22" s="176">
        <f>'Swo MARCH 12'!DM64</f>
        <v>20</v>
      </c>
      <c r="E22" s="175">
        <f>'Swo MARCH 12'!DN64</f>
        <v>0.85</v>
      </c>
      <c r="F22" s="175">
        <f>'Swo MARCH 12'!DO64</f>
        <v>0.25</v>
      </c>
      <c r="G22" s="175">
        <f>'Swo MARCH 12'!DP64</f>
        <v>0.7</v>
      </c>
      <c r="H22" s="176">
        <f>'Swo MARCH 12'!DQ64</f>
        <v>14</v>
      </c>
      <c r="I22" s="176">
        <f>'Swo MARCH 12'!DR64</f>
        <v>0</v>
      </c>
      <c r="J22" s="138">
        <f t="shared" si="0"/>
        <v>70</v>
      </c>
      <c r="K22" s="137">
        <f t="shared" si="1"/>
        <v>82.35294117647058</v>
      </c>
      <c r="L22" s="245">
        <f t="shared" si="2"/>
        <v>85</v>
      </c>
      <c r="M22" s="234"/>
      <c r="N22" s="125"/>
    </row>
    <row r="23" spans="1:14" s="198" customFormat="1" ht="21.75" customHeight="1">
      <c r="A23" s="126">
        <v>18</v>
      </c>
      <c r="B23" s="200" t="s">
        <v>251</v>
      </c>
      <c r="C23" s="175">
        <f>'Swo MARCH 12'!DS64</f>
        <v>1</v>
      </c>
      <c r="D23" s="176">
        <f>'Swo MARCH 12'!DT64</f>
        <v>20</v>
      </c>
      <c r="E23" s="175">
        <f>'Swo MARCH 12'!DU64</f>
        <v>0</v>
      </c>
      <c r="F23" s="175">
        <f>'Swo MARCH 12'!DV64</f>
        <v>0</v>
      </c>
      <c r="G23" s="175">
        <f>'Swo MARCH 12'!DW64</f>
        <v>0.15</v>
      </c>
      <c r="H23" s="176">
        <f>'Swo MARCH 12'!DX64</f>
        <v>3</v>
      </c>
      <c r="I23" s="176">
        <f>'Swo MARCH 12'!DY64</f>
        <v>0</v>
      </c>
      <c r="J23" s="138">
        <f t="shared" si="0"/>
        <v>15</v>
      </c>
      <c r="K23" s="137">
        <f t="shared" si="1"/>
        <v>0</v>
      </c>
      <c r="L23" s="245">
        <f t="shared" si="2"/>
        <v>0</v>
      </c>
      <c r="M23" s="234"/>
      <c r="N23" s="125"/>
    </row>
    <row r="24" spans="1:14" s="198" customFormat="1" ht="21.75" customHeight="1">
      <c r="A24" s="126">
        <v>19</v>
      </c>
      <c r="B24" s="200" t="s">
        <v>252</v>
      </c>
      <c r="C24" s="175">
        <f>'Swo MARCH 12'!DZ64</f>
        <v>1.5</v>
      </c>
      <c r="D24" s="176">
        <f>'Swo MARCH 12'!EA64</f>
        <v>30</v>
      </c>
      <c r="E24" s="175">
        <f>'Swo MARCH 12'!EB64</f>
        <v>1.6</v>
      </c>
      <c r="F24" s="175">
        <f>'Swo MARCH 12'!EC64</f>
        <v>0.2</v>
      </c>
      <c r="G24" s="175">
        <f>'Swo MARCH 12'!ED64</f>
        <v>1.6</v>
      </c>
      <c r="H24" s="176">
        <f>'Swo MARCH 12'!EE64</f>
        <v>32</v>
      </c>
      <c r="I24" s="176">
        <f>'Swo MARCH 12'!EF64</f>
        <v>0</v>
      </c>
      <c r="J24" s="138">
        <f t="shared" si="0"/>
        <v>106.66666666666667</v>
      </c>
      <c r="K24" s="137">
        <f t="shared" si="1"/>
        <v>100</v>
      </c>
      <c r="L24" s="245">
        <f t="shared" si="2"/>
        <v>106.66666666666667</v>
      </c>
      <c r="M24" s="234"/>
      <c r="N24" s="125"/>
    </row>
    <row r="25" spans="1:14" s="198" customFormat="1" ht="21.75" customHeight="1">
      <c r="A25" s="126">
        <v>20</v>
      </c>
      <c r="B25" s="200" t="s">
        <v>253</v>
      </c>
      <c r="C25" s="175">
        <f>'Swo MARCH 12'!EG64</f>
        <v>0.5</v>
      </c>
      <c r="D25" s="176">
        <f>'Swo MARCH 12'!EH64</f>
        <v>10</v>
      </c>
      <c r="E25" s="175">
        <f>'Swo MARCH 12'!EI64</f>
        <v>2.78</v>
      </c>
      <c r="F25" s="175">
        <f>'Swo MARCH 12'!EJ64</f>
        <v>0.1</v>
      </c>
      <c r="G25" s="175">
        <f>'Swo MARCH 12'!EK64</f>
        <v>2.78</v>
      </c>
      <c r="H25" s="176">
        <f>'Swo MARCH 12'!EL64</f>
        <v>56</v>
      </c>
      <c r="I25" s="176">
        <f>'Swo MARCH 12'!EM64</f>
        <v>0</v>
      </c>
      <c r="J25" s="138">
        <f t="shared" si="0"/>
        <v>556</v>
      </c>
      <c r="K25" s="137">
        <f t="shared" si="1"/>
        <v>100</v>
      </c>
      <c r="L25" s="245">
        <f t="shared" si="2"/>
        <v>556</v>
      </c>
      <c r="M25" s="234"/>
      <c r="N25" s="125"/>
    </row>
    <row r="26" spans="1:14" s="198" customFormat="1" ht="21.75" customHeight="1">
      <c r="A26" s="126">
        <v>21</v>
      </c>
      <c r="B26" s="200" t="s">
        <v>254</v>
      </c>
      <c r="C26" s="175">
        <f>'Swo MARCH 12'!EN64</f>
        <v>0.5</v>
      </c>
      <c r="D26" s="176">
        <f>'Swo MARCH 12'!EO64</f>
        <v>10</v>
      </c>
      <c r="E26" s="175">
        <f>'Swo MARCH 12'!EP64</f>
        <v>0.3</v>
      </c>
      <c r="F26" s="175">
        <f>'Swo MARCH 12'!EQ64</f>
        <v>0</v>
      </c>
      <c r="G26" s="175">
        <f>'Swo MARCH 12'!ER64</f>
        <v>0.25</v>
      </c>
      <c r="H26" s="176">
        <f>'Swo MARCH 12'!ES64</f>
        <v>5</v>
      </c>
      <c r="I26" s="176">
        <f>'Swo MARCH 12'!ET64</f>
        <v>0</v>
      </c>
      <c r="J26" s="138">
        <f t="shared" si="0"/>
        <v>50</v>
      </c>
      <c r="K26" s="137">
        <f t="shared" si="1"/>
        <v>83.33333333333334</v>
      </c>
      <c r="L26" s="245">
        <f t="shared" si="2"/>
        <v>60</v>
      </c>
      <c r="M26" s="234"/>
      <c r="N26" s="125"/>
    </row>
    <row r="27" spans="1:14" s="198" customFormat="1" ht="21.75" customHeight="1">
      <c r="A27" s="126">
        <v>22</v>
      </c>
      <c r="B27" s="200" t="s">
        <v>255</v>
      </c>
      <c r="C27" s="175">
        <f>'Swo MARCH 12'!EU64</f>
        <v>1</v>
      </c>
      <c r="D27" s="176">
        <f>'Swo MARCH 12'!EV64</f>
        <v>20</v>
      </c>
      <c r="E27" s="175">
        <f>'Swo MARCH 12'!EW64</f>
        <v>0.85</v>
      </c>
      <c r="F27" s="175">
        <f>'Swo MARCH 12'!EX64</f>
        <v>0.25</v>
      </c>
      <c r="G27" s="175">
        <f>'Swo MARCH 12'!EY64</f>
        <v>0.85</v>
      </c>
      <c r="H27" s="176">
        <f>'Swo MARCH 12'!EZ64</f>
        <v>12</v>
      </c>
      <c r="I27" s="176">
        <f>'Swo MARCH 12'!FA64</f>
        <v>0</v>
      </c>
      <c r="J27" s="138">
        <f t="shared" si="0"/>
        <v>85</v>
      </c>
      <c r="K27" s="137">
        <f t="shared" si="1"/>
        <v>100</v>
      </c>
      <c r="L27" s="245">
        <f t="shared" si="2"/>
        <v>85</v>
      </c>
      <c r="M27" s="234"/>
      <c r="N27" s="125"/>
    </row>
    <row r="28" spans="1:14" s="198" customFormat="1" ht="21.75" customHeight="1">
      <c r="A28" s="126">
        <v>23</v>
      </c>
      <c r="B28" s="200" t="s">
        <v>256</v>
      </c>
      <c r="C28" s="175">
        <f>'Swo MARCH 12'!FB64</f>
        <v>0.5</v>
      </c>
      <c r="D28" s="176">
        <f>'Swo MARCH 12'!FC64</f>
        <v>10</v>
      </c>
      <c r="E28" s="175">
        <f>'Swo MARCH 12'!FD64</f>
        <v>0.75</v>
      </c>
      <c r="F28" s="175">
        <f>'Swo MARCH 12'!FE64</f>
        <v>0.15</v>
      </c>
      <c r="G28" s="175">
        <f>'Swo MARCH 12'!FF64</f>
        <v>0.65</v>
      </c>
      <c r="H28" s="176">
        <f>'Swo MARCH 12'!FG64</f>
        <v>13</v>
      </c>
      <c r="I28" s="176">
        <f>'Swo MARCH 12'!FH64</f>
        <v>0</v>
      </c>
      <c r="J28" s="138">
        <f t="shared" si="0"/>
        <v>130</v>
      </c>
      <c r="K28" s="137">
        <f t="shared" si="1"/>
        <v>86.66666666666667</v>
      </c>
      <c r="L28" s="245">
        <f t="shared" si="2"/>
        <v>150</v>
      </c>
      <c r="M28" s="234"/>
      <c r="N28" s="125"/>
    </row>
    <row r="29" spans="1:14" s="198" customFormat="1" ht="21.75" customHeight="1">
      <c r="A29" s="126">
        <v>24</v>
      </c>
      <c r="B29" s="200" t="s">
        <v>257</v>
      </c>
      <c r="C29" s="175">
        <f>'Swo MARCH 12'!FI64</f>
        <v>0</v>
      </c>
      <c r="D29" s="176">
        <f>'Swo MARCH 12'!FJ64</f>
        <v>0</v>
      </c>
      <c r="E29" s="175">
        <f>'Swo MARCH 12'!FK64</f>
        <v>0</v>
      </c>
      <c r="F29" s="175">
        <f>'Swo MARCH 12'!FL64</f>
        <v>0</v>
      </c>
      <c r="G29" s="175">
        <f>'Swo MARCH 12'!FM64</f>
        <v>0</v>
      </c>
      <c r="H29" s="176">
        <f>'Swo MARCH 12'!FN64</f>
        <v>0</v>
      </c>
      <c r="I29" s="176">
        <f>'Swo MARCH 12'!FO64</f>
        <v>0</v>
      </c>
      <c r="J29" s="138">
        <f t="shared" si="0"/>
        <v>0</v>
      </c>
      <c r="K29" s="137">
        <f t="shared" si="1"/>
        <v>0</v>
      </c>
      <c r="L29" s="245">
        <f t="shared" si="2"/>
        <v>0</v>
      </c>
      <c r="M29" s="234"/>
      <c r="N29" s="125"/>
    </row>
    <row r="30" spans="1:14" s="198" customFormat="1" ht="21.75" customHeight="1">
      <c r="A30" s="126">
        <v>25</v>
      </c>
      <c r="B30" s="200" t="s">
        <v>258</v>
      </c>
      <c r="C30" s="175">
        <f>'Swo MARCH 12'!FP64</f>
        <v>1.5</v>
      </c>
      <c r="D30" s="176">
        <f>'Swo MARCH 12'!FQ64</f>
        <v>30</v>
      </c>
      <c r="E30" s="175">
        <f>'Swo MARCH 12'!FR64</f>
        <v>1.15</v>
      </c>
      <c r="F30" s="175">
        <f>'Swo MARCH 12'!FS64</f>
        <v>0.2</v>
      </c>
      <c r="G30" s="175">
        <f>'Swo MARCH 12'!FT64</f>
        <v>1.15</v>
      </c>
      <c r="H30" s="176">
        <f>'Swo MARCH 12'!FU64</f>
        <v>1</v>
      </c>
      <c r="I30" s="176">
        <f>'Swo MARCH 12'!FV64</f>
        <v>0</v>
      </c>
      <c r="J30" s="138">
        <f t="shared" si="0"/>
        <v>76.66666666666666</v>
      </c>
      <c r="K30" s="137">
        <f t="shared" si="1"/>
        <v>100</v>
      </c>
      <c r="L30" s="245">
        <f t="shared" si="2"/>
        <v>76.66666666666666</v>
      </c>
      <c r="M30" s="234"/>
      <c r="N30" s="125"/>
    </row>
    <row r="31" spans="1:14" s="198" customFormat="1" ht="21.75" customHeight="1">
      <c r="A31" s="126">
        <v>26</v>
      </c>
      <c r="B31" s="200" t="s">
        <v>259</v>
      </c>
      <c r="C31" s="175">
        <f>'Swo MARCH 12'!FW64</f>
        <v>0.25</v>
      </c>
      <c r="D31" s="176">
        <f>'Swo MARCH 12'!FX64</f>
        <v>5</v>
      </c>
      <c r="E31" s="175">
        <f>'Swo MARCH 12'!FY64</f>
        <v>0.3</v>
      </c>
      <c r="F31" s="175">
        <f>'Swo MARCH 12'!FZ64</f>
        <v>0.1</v>
      </c>
      <c r="G31" s="175">
        <f>'Swo MARCH 12'!GA64</f>
        <v>0.3</v>
      </c>
      <c r="H31" s="176">
        <f>'Swo MARCH 12'!GB64</f>
        <v>6</v>
      </c>
      <c r="I31" s="176">
        <f>'Swo MARCH 12'!GC64</f>
        <v>0</v>
      </c>
      <c r="J31" s="138">
        <f t="shared" si="0"/>
        <v>120</v>
      </c>
      <c r="K31" s="137">
        <f t="shared" si="1"/>
        <v>100</v>
      </c>
      <c r="L31" s="245">
        <f t="shared" si="2"/>
        <v>120</v>
      </c>
      <c r="M31" s="234"/>
      <c r="N31" s="125"/>
    </row>
    <row r="32" spans="1:14" s="199" customFormat="1" ht="21.75" customHeight="1" thickBot="1">
      <c r="A32" s="127"/>
      <c r="B32" s="202" t="s">
        <v>260</v>
      </c>
      <c r="C32" s="221">
        <f aca="true" t="shared" si="3" ref="C32:I32">SUM(C6:C31)</f>
        <v>86</v>
      </c>
      <c r="D32" s="222">
        <f t="shared" si="3"/>
        <v>1720</v>
      </c>
      <c r="E32" s="221">
        <f t="shared" si="3"/>
        <v>93.22999999999998</v>
      </c>
      <c r="F32" s="221">
        <f t="shared" si="3"/>
        <v>13.099999999999998</v>
      </c>
      <c r="G32" s="221">
        <f t="shared" si="3"/>
        <v>90.23</v>
      </c>
      <c r="H32" s="222">
        <f t="shared" si="3"/>
        <v>1848</v>
      </c>
      <c r="I32" s="222">
        <f t="shared" si="3"/>
        <v>62</v>
      </c>
      <c r="J32" s="192">
        <f t="shared" si="0"/>
        <v>104.91860465116281</v>
      </c>
      <c r="K32" s="139">
        <f>IF(E32&gt;0,(G32/E32)*100,0)</f>
        <v>96.78215166791809</v>
      </c>
      <c r="L32" s="384">
        <f t="shared" si="2"/>
        <v>108.40697674418603</v>
      </c>
      <c r="M32" s="235"/>
      <c r="N32" s="131"/>
    </row>
    <row r="33" ht="22.5" customHeight="1">
      <c r="E33" s="224"/>
    </row>
  </sheetData>
  <mergeCells count="2">
    <mergeCell ref="A3:B3"/>
    <mergeCell ref="C3:K3"/>
  </mergeCells>
  <printOptions horizontalCentered="1"/>
  <pageMargins left="0.75" right="0.75" top="1.31" bottom="1" header="0.5" footer="0.5"/>
  <pageSetup horizontalDpi="600" verticalDpi="600" orientation="portrait" paperSize="9" scale="90" r:id="rId1"/>
  <headerFooter alignWithMargins="0">
    <oddFooter>&amp;CPage &amp;P</oddFooter>
  </headerFooter>
</worksheet>
</file>

<file path=xl/worksheets/sheet23.xml><?xml version="1.0" encoding="utf-8"?>
<worksheet xmlns="http://schemas.openxmlformats.org/spreadsheetml/2006/main" xmlns:r="http://schemas.openxmlformats.org/officeDocument/2006/relationships">
  <sheetPr>
    <tabColor indexed="34"/>
  </sheetPr>
  <dimension ref="A1:R32"/>
  <sheetViews>
    <sheetView view="pageBreakPreview" zoomScale="120" zoomScaleNormal="75" zoomScaleSheetLayoutView="120" workbookViewId="0" topLeftCell="A1">
      <pane xSplit="2" ySplit="5" topLeftCell="C6" activePane="bottomRight" state="frozen"/>
      <selection pane="topLeft" activeCell="F36" sqref="F36"/>
      <selection pane="topRight" activeCell="F36" sqref="F36"/>
      <selection pane="bottomLeft" activeCell="F36" sqref="F36"/>
      <selection pane="bottomRight" activeCell="F36" sqref="F36"/>
    </sheetView>
  </sheetViews>
  <sheetFormatPr defaultColWidth="9.140625" defaultRowHeight="22.5" customHeight="1"/>
  <cols>
    <col min="1" max="1" width="5.28125" style="19" customWidth="1"/>
    <col min="2" max="2" width="9.7109375" style="19" customWidth="1"/>
    <col min="3" max="5" width="8.7109375" style="19" customWidth="1"/>
    <col min="6" max="6" width="7.28125" style="19" customWidth="1"/>
    <col min="7" max="7" width="8.7109375" style="19" customWidth="1"/>
    <col min="8" max="8" width="6.7109375" style="19" customWidth="1"/>
    <col min="9" max="9" width="9.28125" style="442" customWidth="1"/>
    <col min="10" max="11" width="8.7109375" style="19" customWidth="1"/>
    <col min="12" max="12" width="6.7109375" style="19" customWidth="1"/>
    <col min="13" max="13" width="2.7109375" style="19" customWidth="1"/>
    <col min="14" max="14" width="5.8515625" style="19" customWidth="1"/>
    <col min="15" max="16384" width="9.140625" style="19" customWidth="1"/>
  </cols>
  <sheetData>
    <row r="1" spans="1:14" ht="24" customHeight="1">
      <c r="A1" s="379" t="s">
        <v>433</v>
      </c>
      <c r="B1" s="380"/>
      <c r="C1" s="380"/>
      <c r="D1" s="380"/>
      <c r="E1" s="380"/>
      <c r="F1" s="380"/>
      <c r="G1" s="380"/>
      <c r="H1" s="380"/>
      <c r="I1" s="438"/>
      <c r="J1" s="380"/>
      <c r="K1" s="380"/>
      <c r="L1" s="381"/>
      <c r="M1" s="198"/>
      <c r="N1" s="198"/>
    </row>
    <row r="2" spans="1:14" ht="24" customHeight="1">
      <c r="A2" s="382" t="s">
        <v>312</v>
      </c>
      <c r="B2" s="182"/>
      <c r="C2" s="182"/>
      <c r="D2" s="182"/>
      <c r="E2" s="182"/>
      <c r="F2" s="182"/>
      <c r="G2" s="182"/>
      <c r="H2" s="182"/>
      <c r="I2" s="439"/>
      <c r="J2" s="182"/>
      <c r="K2" s="182"/>
      <c r="L2" s="383"/>
      <c r="M2" s="198"/>
      <c r="N2" s="198"/>
    </row>
    <row r="3" spans="1:14" ht="24" customHeight="1" thickBot="1">
      <c r="A3" s="566" t="s">
        <v>273</v>
      </c>
      <c r="B3" s="567"/>
      <c r="C3" s="496" t="s">
        <v>289</v>
      </c>
      <c r="D3" s="496"/>
      <c r="E3" s="496"/>
      <c r="F3" s="496"/>
      <c r="G3" s="496"/>
      <c r="H3" s="496"/>
      <c r="I3" s="496"/>
      <c r="J3" s="496"/>
      <c r="K3" s="496"/>
      <c r="L3" s="386"/>
      <c r="M3" s="199"/>
      <c r="N3" s="199"/>
    </row>
    <row r="4" spans="1:14" ht="59.25" customHeight="1" thickBot="1">
      <c r="A4" s="215" t="s">
        <v>224</v>
      </c>
      <c r="B4" s="216" t="s">
        <v>225</v>
      </c>
      <c r="C4" s="217" t="s">
        <v>226</v>
      </c>
      <c r="D4" s="217" t="s">
        <v>241</v>
      </c>
      <c r="E4" s="218" t="s">
        <v>227</v>
      </c>
      <c r="F4" s="226" t="s">
        <v>228</v>
      </c>
      <c r="G4" s="217" t="s">
        <v>229</v>
      </c>
      <c r="H4" s="217" t="s">
        <v>233</v>
      </c>
      <c r="I4" s="440" t="s">
        <v>390</v>
      </c>
      <c r="J4" s="216" t="s">
        <v>230</v>
      </c>
      <c r="K4" s="213" t="s">
        <v>231</v>
      </c>
      <c r="L4" s="243" t="s">
        <v>389</v>
      </c>
      <c r="M4" s="228"/>
      <c r="N4" s="209"/>
    </row>
    <row r="5" spans="1:18" s="198" customFormat="1" ht="21.75" customHeight="1" thickBot="1">
      <c r="A5" s="126">
        <v>1</v>
      </c>
      <c r="B5" s="194">
        <v>2</v>
      </c>
      <c r="C5" s="123">
        <v>3</v>
      </c>
      <c r="D5" s="123">
        <v>4</v>
      </c>
      <c r="E5" s="123">
        <v>5</v>
      </c>
      <c r="F5" s="123">
        <v>6</v>
      </c>
      <c r="G5" s="123">
        <v>7</v>
      </c>
      <c r="H5" s="123">
        <v>8</v>
      </c>
      <c r="I5" s="123">
        <v>9</v>
      </c>
      <c r="J5" s="123">
        <v>10</v>
      </c>
      <c r="K5" s="123">
        <v>11</v>
      </c>
      <c r="L5" s="123">
        <v>12</v>
      </c>
      <c r="M5" s="229"/>
      <c r="N5" s="210"/>
      <c r="O5" s="204"/>
      <c r="P5" s="227"/>
      <c r="Q5" s="227"/>
      <c r="R5" s="227"/>
    </row>
    <row r="6" spans="1:14" s="198" customFormat="1" ht="21.75" customHeight="1">
      <c r="A6" s="126">
        <v>1</v>
      </c>
      <c r="B6" s="200" t="s">
        <v>234</v>
      </c>
      <c r="C6" s="175">
        <f>'Swo MARCH 12'!D65</f>
        <v>0.72</v>
      </c>
      <c r="D6" s="176">
        <f>'Swo MARCH 12'!E65</f>
        <v>10</v>
      </c>
      <c r="E6" s="175">
        <f>'Swo MARCH 12'!F65</f>
        <v>0</v>
      </c>
      <c r="F6" s="175">
        <f>'Swo MARCH 12'!G65</f>
        <v>0</v>
      </c>
      <c r="G6" s="175">
        <f>'Swo MARCH 12'!H65</f>
        <v>0</v>
      </c>
      <c r="H6" s="176">
        <f>'Swo MARCH 12'!I65</f>
        <v>0</v>
      </c>
      <c r="I6" s="176">
        <f>'Swo MARCH 12'!J65</f>
        <v>0</v>
      </c>
      <c r="J6" s="138">
        <f>IF(C6&gt;0,(G6/C6)*100,0)</f>
        <v>0</v>
      </c>
      <c r="K6" s="137">
        <f>IF(E6&gt;0,(G6/E6)*100,0)</f>
        <v>0</v>
      </c>
      <c r="L6" s="245">
        <f>IF(E6&gt;0,(E6/C6)*100,0)</f>
        <v>0</v>
      </c>
      <c r="M6" s="233"/>
      <c r="N6" s="205"/>
    </row>
    <row r="7" spans="1:14" s="198" customFormat="1" ht="21.75" customHeight="1">
      <c r="A7" s="126">
        <v>2</v>
      </c>
      <c r="B7" s="200" t="s">
        <v>235</v>
      </c>
      <c r="C7" s="175">
        <f>'Swo MARCH 12'!K65</f>
        <v>0.72</v>
      </c>
      <c r="D7" s="176">
        <f>'Swo MARCH 12'!L65</f>
        <v>10</v>
      </c>
      <c r="E7" s="175">
        <f>'Swo MARCH 12'!M65</f>
        <v>0.66</v>
      </c>
      <c r="F7" s="175">
        <f>'Swo MARCH 12'!N65</f>
        <v>0.66</v>
      </c>
      <c r="G7" s="175">
        <f>'Swo MARCH 12'!O65</f>
        <v>0.66</v>
      </c>
      <c r="H7" s="176">
        <f>'Swo MARCH 12'!P65</f>
        <v>11</v>
      </c>
      <c r="I7" s="176">
        <f>'Swo MARCH 12'!Q65</f>
        <v>0</v>
      </c>
      <c r="J7" s="138">
        <f aca="true" t="shared" si="0" ref="J7:J32">IF(C7&gt;0,(G7/C7)*100,0)</f>
        <v>91.66666666666667</v>
      </c>
      <c r="K7" s="137">
        <f aca="true" t="shared" si="1" ref="K7:K31">IF(E7&gt;0,(G7/E7)*100,0)</f>
        <v>100</v>
      </c>
      <c r="L7" s="245">
        <f aca="true" t="shared" si="2" ref="L7:L32">IF(E7&gt;0,(E7/C7)*100,0)</f>
        <v>91.66666666666667</v>
      </c>
      <c r="M7" s="234"/>
      <c r="N7" s="125"/>
    </row>
    <row r="8" spans="1:14" s="198" customFormat="1" ht="21.75" customHeight="1">
      <c r="A8" s="126">
        <v>3</v>
      </c>
      <c r="B8" s="200" t="s">
        <v>236</v>
      </c>
      <c r="C8" s="175">
        <f>'Swo MARCH 12'!R65</f>
        <v>0.72</v>
      </c>
      <c r="D8" s="176">
        <f>'Swo MARCH 12'!S65</f>
        <v>10</v>
      </c>
      <c r="E8" s="175">
        <f>'Swo MARCH 12'!T65</f>
        <v>2.3</v>
      </c>
      <c r="F8" s="175">
        <f>'Swo MARCH 12'!U65</f>
        <v>2.3</v>
      </c>
      <c r="G8" s="175">
        <f>'Swo MARCH 12'!V65</f>
        <v>2.3</v>
      </c>
      <c r="H8" s="176">
        <f>'Swo MARCH 12'!W65</f>
        <v>3</v>
      </c>
      <c r="I8" s="176">
        <f>'Swo MARCH 12'!X65</f>
        <v>0</v>
      </c>
      <c r="J8" s="138">
        <f t="shared" si="0"/>
        <v>319.4444444444444</v>
      </c>
      <c r="K8" s="137">
        <f t="shared" si="1"/>
        <v>100</v>
      </c>
      <c r="L8" s="245">
        <f t="shared" si="2"/>
        <v>319.4444444444444</v>
      </c>
      <c r="M8" s="234"/>
      <c r="N8" s="125"/>
    </row>
    <row r="9" spans="1:14" s="198" customFormat="1" ht="21.75" customHeight="1">
      <c r="A9" s="126">
        <v>4</v>
      </c>
      <c r="B9" s="200" t="s">
        <v>238</v>
      </c>
      <c r="C9" s="175">
        <f>'Swo MARCH 12'!Y65</f>
        <v>0.72</v>
      </c>
      <c r="D9" s="176">
        <f>'Swo MARCH 12'!Z65</f>
        <v>10</v>
      </c>
      <c r="E9" s="175">
        <f>'Swo MARCH 12'!AA65</f>
        <v>0</v>
      </c>
      <c r="F9" s="175">
        <f>'Swo MARCH 12'!AB65</f>
        <v>0</v>
      </c>
      <c r="G9" s="175">
        <f>'Swo MARCH 12'!AC65</f>
        <v>0</v>
      </c>
      <c r="H9" s="176">
        <f>'Swo MARCH 12'!AD65</f>
        <v>0</v>
      </c>
      <c r="I9" s="176">
        <f>'Swo MARCH 12'!AE65</f>
        <v>0</v>
      </c>
      <c r="J9" s="138">
        <f t="shared" si="0"/>
        <v>0</v>
      </c>
      <c r="K9" s="137">
        <f t="shared" si="1"/>
        <v>0</v>
      </c>
      <c r="L9" s="245">
        <f t="shared" si="2"/>
        <v>0</v>
      </c>
      <c r="M9" s="234"/>
      <c r="N9" s="125"/>
    </row>
    <row r="10" spans="1:14" s="198" customFormat="1" ht="21.75" customHeight="1">
      <c r="A10" s="126">
        <v>5</v>
      </c>
      <c r="B10" s="200" t="s">
        <v>237</v>
      </c>
      <c r="C10" s="175">
        <f>'Swo MARCH 12'!AF65</f>
        <v>0.72</v>
      </c>
      <c r="D10" s="176">
        <f>'Swo MARCH 12'!AG65</f>
        <v>10</v>
      </c>
      <c r="E10" s="175">
        <f>'Swo MARCH 12'!AH65</f>
        <v>0</v>
      </c>
      <c r="F10" s="175">
        <f>'Swo MARCH 12'!AI65</f>
        <v>0</v>
      </c>
      <c r="G10" s="175">
        <f>'Swo MARCH 12'!AJ65</f>
        <v>0</v>
      </c>
      <c r="H10" s="176">
        <f>'Swo MARCH 12'!AK65</f>
        <v>0</v>
      </c>
      <c r="I10" s="176">
        <f>'Swo MARCH 12'!AL65</f>
        <v>0</v>
      </c>
      <c r="J10" s="138">
        <f t="shared" si="0"/>
        <v>0</v>
      </c>
      <c r="K10" s="137">
        <f t="shared" si="1"/>
        <v>0</v>
      </c>
      <c r="L10" s="245">
        <f t="shared" si="2"/>
        <v>0</v>
      </c>
      <c r="M10" s="234"/>
      <c r="N10" s="125"/>
    </row>
    <row r="11" spans="1:14" s="198" customFormat="1" ht="21.75" customHeight="1">
      <c r="A11" s="126">
        <v>6</v>
      </c>
      <c r="B11" s="200" t="s">
        <v>239</v>
      </c>
      <c r="C11" s="175">
        <f>'Swo MARCH 12'!AM65</f>
        <v>0.72</v>
      </c>
      <c r="D11" s="176">
        <f>'Swo MARCH 12'!AN65</f>
        <v>10</v>
      </c>
      <c r="E11" s="175">
        <f>'Swo MARCH 12'!AO65</f>
        <v>1</v>
      </c>
      <c r="F11" s="175">
        <f>'Swo MARCH 12'!AP65</f>
        <v>0.25</v>
      </c>
      <c r="G11" s="175">
        <f>'Swo MARCH 12'!AQ65</f>
        <v>0.25</v>
      </c>
      <c r="H11" s="176">
        <f>'Swo MARCH 12'!AR65</f>
        <v>1</v>
      </c>
      <c r="I11" s="176">
        <f>'Swo MARCH 12'!AS65</f>
        <v>0</v>
      </c>
      <c r="J11" s="138">
        <f t="shared" si="0"/>
        <v>34.72222222222222</v>
      </c>
      <c r="K11" s="137">
        <f t="shared" si="1"/>
        <v>25</v>
      </c>
      <c r="L11" s="245">
        <f t="shared" si="2"/>
        <v>138.88888888888889</v>
      </c>
      <c r="M11" s="234"/>
      <c r="N11" s="125"/>
    </row>
    <row r="12" spans="1:14" s="198" customFormat="1" ht="21.75" customHeight="1">
      <c r="A12" s="126">
        <v>7</v>
      </c>
      <c r="B12" s="200" t="s">
        <v>240</v>
      </c>
      <c r="C12" s="175">
        <f>'Swo MARCH 12'!AT65</f>
        <v>0.72</v>
      </c>
      <c r="D12" s="176">
        <f>'Swo MARCH 12'!AU65</f>
        <v>10</v>
      </c>
      <c r="E12" s="175">
        <f>'Swo MARCH 12'!AV65</f>
        <v>2.4</v>
      </c>
      <c r="F12" s="175">
        <f>'Swo MARCH 12'!AW65</f>
        <v>0.6</v>
      </c>
      <c r="G12" s="175">
        <f>'Swo MARCH 12'!AX65</f>
        <v>2.4</v>
      </c>
      <c r="H12" s="176">
        <f>'Swo MARCH 12'!AY65</f>
        <v>45</v>
      </c>
      <c r="I12" s="176">
        <f>'Swo MARCH 12'!AZ65</f>
        <v>0</v>
      </c>
      <c r="J12" s="138">
        <f t="shared" si="0"/>
        <v>333.33333333333337</v>
      </c>
      <c r="K12" s="137">
        <f t="shared" si="1"/>
        <v>100</v>
      </c>
      <c r="L12" s="245">
        <f t="shared" si="2"/>
        <v>333.33333333333337</v>
      </c>
      <c r="M12" s="234"/>
      <c r="N12" s="125"/>
    </row>
    <row r="13" spans="1:14" s="198" customFormat="1" ht="21.75" customHeight="1">
      <c r="A13" s="126">
        <v>8</v>
      </c>
      <c r="B13" s="200" t="s">
        <v>261</v>
      </c>
      <c r="C13" s="175">
        <f>'Swo MARCH 12'!BA65</f>
        <v>0</v>
      </c>
      <c r="D13" s="176">
        <f>'Swo MARCH 12'!BB65</f>
        <v>0</v>
      </c>
      <c r="E13" s="175">
        <f>'Swo MARCH 12'!BC65</f>
        <v>0</v>
      </c>
      <c r="F13" s="175">
        <f>'Swo MARCH 12'!BD65</f>
        <v>0</v>
      </c>
      <c r="G13" s="175">
        <f>'Swo MARCH 12'!BE65</f>
        <v>0</v>
      </c>
      <c r="H13" s="176">
        <f>'Swo MARCH 12'!BF65</f>
        <v>0</v>
      </c>
      <c r="I13" s="176">
        <f>'Swo MARCH 12'!BG65</f>
        <v>0</v>
      </c>
      <c r="J13" s="138">
        <f t="shared" si="0"/>
        <v>0</v>
      </c>
      <c r="K13" s="137">
        <f t="shared" si="1"/>
        <v>0</v>
      </c>
      <c r="L13" s="245">
        <f t="shared" si="2"/>
        <v>0</v>
      </c>
      <c r="M13" s="234"/>
      <c r="N13" s="125"/>
    </row>
    <row r="14" spans="1:14" s="198" customFormat="1" ht="21.75" customHeight="1">
      <c r="A14" s="126">
        <v>9</v>
      </c>
      <c r="B14" s="200" t="s">
        <v>242</v>
      </c>
      <c r="C14" s="175">
        <f>'Swo MARCH 12'!BH65</f>
        <v>0</v>
      </c>
      <c r="D14" s="176">
        <f>'Swo MARCH 12'!BI65</f>
        <v>0</v>
      </c>
      <c r="E14" s="175">
        <f>'Swo MARCH 12'!BJ65</f>
        <v>0</v>
      </c>
      <c r="F14" s="175">
        <f>'Swo MARCH 12'!BK65</f>
        <v>0</v>
      </c>
      <c r="G14" s="175">
        <f>'Swo MARCH 12'!BL65</f>
        <v>0</v>
      </c>
      <c r="H14" s="176">
        <f>'Swo MARCH 12'!BM65</f>
        <v>0</v>
      </c>
      <c r="I14" s="176">
        <f>'Swo MARCH 12'!BN65</f>
        <v>0</v>
      </c>
      <c r="J14" s="138">
        <f t="shared" si="0"/>
        <v>0</v>
      </c>
      <c r="K14" s="137">
        <f t="shared" si="1"/>
        <v>0</v>
      </c>
      <c r="L14" s="245">
        <f t="shared" si="2"/>
        <v>0</v>
      </c>
      <c r="M14" s="234"/>
      <c r="N14" s="125"/>
    </row>
    <row r="15" spans="1:14" s="198" customFormat="1" ht="21.75" customHeight="1">
      <c r="A15" s="126">
        <v>10</v>
      </c>
      <c r="B15" s="200" t="s">
        <v>243</v>
      </c>
      <c r="C15" s="175">
        <f>'Swo MARCH 12'!BO65</f>
        <v>0</v>
      </c>
      <c r="D15" s="176">
        <f>'Swo MARCH 12'!BP65</f>
        <v>0</v>
      </c>
      <c r="E15" s="175">
        <f>'Swo MARCH 12'!BQ65</f>
        <v>0</v>
      </c>
      <c r="F15" s="175">
        <f>'Swo MARCH 12'!BR65</f>
        <v>0</v>
      </c>
      <c r="G15" s="175">
        <f>'Swo MARCH 12'!BS65</f>
        <v>0</v>
      </c>
      <c r="H15" s="176">
        <f>'Swo MARCH 12'!BT65</f>
        <v>0</v>
      </c>
      <c r="I15" s="176">
        <f>'Swo MARCH 12'!BU65</f>
        <v>0</v>
      </c>
      <c r="J15" s="138">
        <f t="shared" si="0"/>
        <v>0</v>
      </c>
      <c r="K15" s="137">
        <f t="shared" si="1"/>
        <v>0</v>
      </c>
      <c r="L15" s="245">
        <f t="shared" si="2"/>
        <v>0</v>
      </c>
      <c r="M15" s="234"/>
      <c r="N15" s="125"/>
    </row>
    <row r="16" spans="1:14" s="198" customFormat="1" ht="21.75" customHeight="1">
      <c r="A16" s="126">
        <v>11</v>
      </c>
      <c r="B16" s="200" t="s">
        <v>244</v>
      </c>
      <c r="C16" s="175">
        <f>'Swo MARCH 12'!BV65</f>
        <v>0</v>
      </c>
      <c r="D16" s="176">
        <f>'Swo MARCH 12'!BW65</f>
        <v>0</v>
      </c>
      <c r="E16" s="175">
        <f>'Swo MARCH 12'!BX65</f>
        <v>0</v>
      </c>
      <c r="F16" s="175">
        <f>'Swo MARCH 12'!BY65</f>
        <v>0</v>
      </c>
      <c r="G16" s="175">
        <f>'Swo MARCH 12'!BZ65</f>
        <v>0</v>
      </c>
      <c r="H16" s="176">
        <f>'Swo MARCH 12'!CA65</f>
        <v>0</v>
      </c>
      <c r="I16" s="176">
        <f>'Swo MARCH 12'!CB65</f>
        <v>0</v>
      </c>
      <c r="J16" s="138">
        <f t="shared" si="0"/>
        <v>0</v>
      </c>
      <c r="K16" s="137">
        <f t="shared" si="1"/>
        <v>0</v>
      </c>
      <c r="L16" s="245">
        <f t="shared" si="2"/>
        <v>0</v>
      </c>
      <c r="M16" s="234"/>
      <c r="N16" s="125"/>
    </row>
    <row r="17" spans="1:14" s="198" customFormat="1" ht="21.75" customHeight="1">
      <c r="A17" s="126">
        <v>12</v>
      </c>
      <c r="B17" s="200" t="s">
        <v>245</v>
      </c>
      <c r="C17" s="175">
        <f>'Swo MARCH 12'!CC65</f>
        <v>0</v>
      </c>
      <c r="D17" s="176">
        <f>'Swo MARCH 12'!CD65</f>
        <v>0</v>
      </c>
      <c r="E17" s="175">
        <f>'Swo MARCH 12'!CE65</f>
        <v>0</v>
      </c>
      <c r="F17" s="175">
        <f>'Swo MARCH 12'!CF65</f>
        <v>0</v>
      </c>
      <c r="G17" s="175">
        <f>'Swo MARCH 12'!CG65</f>
        <v>0</v>
      </c>
      <c r="H17" s="176">
        <f>'Swo MARCH 12'!CH65</f>
        <v>0</v>
      </c>
      <c r="I17" s="176">
        <f>'Swo MARCH 12'!CI65</f>
        <v>0</v>
      </c>
      <c r="J17" s="138">
        <f t="shared" si="0"/>
        <v>0</v>
      </c>
      <c r="K17" s="137">
        <f t="shared" si="1"/>
        <v>0</v>
      </c>
      <c r="L17" s="245">
        <f t="shared" si="2"/>
        <v>0</v>
      </c>
      <c r="M17" s="234"/>
      <c r="N17" s="125"/>
    </row>
    <row r="18" spans="1:14" s="198" customFormat="1" ht="21.75" customHeight="1">
      <c r="A18" s="126">
        <v>13</v>
      </c>
      <c r="B18" s="200" t="s">
        <v>246</v>
      </c>
      <c r="C18" s="175">
        <f>'Swo MARCH 12'!CJ65</f>
        <v>0</v>
      </c>
      <c r="D18" s="176">
        <f>'Swo MARCH 12'!CK65</f>
        <v>0</v>
      </c>
      <c r="E18" s="175">
        <f>'Swo MARCH 12'!CL65</f>
        <v>0</v>
      </c>
      <c r="F18" s="175">
        <f>'Swo MARCH 12'!CM65</f>
        <v>0</v>
      </c>
      <c r="G18" s="175">
        <f>'Swo MARCH 12'!CN65</f>
        <v>0</v>
      </c>
      <c r="H18" s="176">
        <f>'Swo MARCH 12'!CO65</f>
        <v>0</v>
      </c>
      <c r="I18" s="176">
        <f>'Swo MARCH 12'!CP65</f>
        <v>0</v>
      </c>
      <c r="J18" s="138">
        <f t="shared" si="0"/>
        <v>0</v>
      </c>
      <c r="K18" s="137">
        <f t="shared" si="1"/>
        <v>0</v>
      </c>
      <c r="L18" s="245">
        <f t="shared" si="2"/>
        <v>0</v>
      </c>
      <c r="M18" s="234"/>
      <c r="N18" s="125"/>
    </row>
    <row r="19" spans="1:14" s="198" customFormat="1" ht="21.75" customHeight="1">
      <c r="A19" s="126">
        <v>14</v>
      </c>
      <c r="B19" s="200" t="s">
        <v>247</v>
      </c>
      <c r="C19" s="175">
        <f>'Swo MARCH 12'!CQ65</f>
        <v>0</v>
      </c>
      <c r="D19" s="176">
        <f>'Swo MARCH 12'!CR65</f>
        <v>0</v>
      </c>
      <c r="E19" s="175">
        <f>'Swo MARCH 12'!CS65</f>
        <v>0.78</v>
      </c>
      <c r="F19" s="175">
        <f>'Swo MARCH 12'!CT65</f>
        <v>0</v>
      </c>
      <c r="G19" s="175">
        <f>'Swo MARCH 12'!CU65</f>
        <v>0</v>
      </c>
      <c r="H19" s="176">
        <f>'Swo MARCH 12'!CV65</f>
        <v>0</v>
      </c>
      <c r="I19" s="176">
        <f>'Swo MARCH 12'!CW65</f>
        <v>0</v>
      </c>
      <c r="J19" s="138">
        <f t="shared" si="0"/>
        <v>0</v>
      </c>
      <c r="K19" s="137">
        <f t="shared" si="1"/>
        <v>0</v>
      </c>
      <c r="L19" s="245" t="e">
        <f t="shared" si="2"/>
        <v>#DIV/0!</v>
      </c>
      <c r="M19" s="234"/>
      <c r="N19" s="125"/>
    </row>
    <row r="20" spans="1:14" s="198" customFormat="1" ht="21.75" customHeight="1">
      <c r="A20" s="126">
        <v>15</v>
      </c>
      <c r="B20" s="200" t="s">
        <v>248</v>
      </c>
      <c r="C20" s="175">
        <f>'Swo MARCH 12'!CX65</f>
        <v>0</v>
      </c>
      <c r="D20" s="176">
        <f>'Swo MARCH 12'!CY65</f>
        <v>0</v>
      </c>
      <c r="E20" s="175">
        <f>'Swo MARCH 12'!CZ65</f>
        <v>0</v>
      </c>
      <c r="F20" s="175">
        <f>'Swo MARCH 12'!DA65</f>
        <v>0</v>
      </c>
      <c r="G20" s="175">
        <f>'Swo MARCH 12'!DB65</f>
        <v>0</v>
      </c>
      <c r="H20" s="176">
        <f>'Swo MARCH 12'!DC65</f>
        <v>0</v>
      </c>
      <c r="I20" s="176">
        <f>'Swo MARCH 12'!DD65</f>
        <v>0</v>
      </c>
      <c r="J20" s="138">
        <f t="shared" si="0"/>
        <v>0</v>
      </c>
      <c r="K20" s="137">
        <f t="shared" si="1"/>
        <v>0</v>
      </c>
      <c r="L20" s="245">
        <f t="shared" si="2"/>
        <v>0</v>
      </c>
      <c r="M20" s="234"/>
      <c r="N20" s="125"/>
    </row>
    <row r="21" spans="1:14" s="198" customFormat="1" ht="21.75" customHeight="1">
      <c r="A21" s="126">
        <v>16</v>
      </c>
      <c r="B21" s="200" t="s">
        <v>249</v>
      </c>
      <c r="C21" s="175">
        <f>'Swo MARCH 12'!DE65</f>
        <v>0</v>
      </c>
      <c r="D21" s="176">
        <f>'Swo MARCH 12'!DF65</f>
        <v>0</v>
      </c>
      <c r="E21" s="175">
        <f>'Swo MARCH 12'!DG65</f>
        <v>0</v>
      </c>
      <c r="F21" s="175">
        <f>'Swo MARCH 12'!DH65</f>
        <v>0</v>
      </c>
      <c r="G21" s="175">
        <f>'Swo MARCH 12'!DI65</f>
        <v>0</v>
      </c>
      <c r="H21" s="176">
        <f>'Swo MARCH 12'!DJ65</f>
        <v>0</v>
      </c>
      <c r="I21" s="176">
        <f>'Swo MARCH 12'!DK65</f>
        <v>0</v>
      </c>
      <c r="J21" s="138">
        <f t="shared" si="0"/>
        <v>0</v>
      </c>
      <c r="K21" s="137">
        <f t="shared" si="1"/>
        <v>0</v>
      </c>
      <c r="L21" s="245">
        <f t="shared" si="2"/>
        <v>0</v>
      </c>
      <c r="M21" s="234"/>
      <c r="N21" s="125"/>
    </row>
    <row r="22" spans="1:14" s="198" customFormat="1" ht="21.75" customHeight="1">
      <c r="A22" s="126">
        <v>17</v>
      </c>
      <c r="B22" s="200" t="s">
        <v>250</v>
      </c>
      <c r="C22" s="175">
        <f>'Swo MARCH 12'!DL65</f>
        <v>0</v>
      </c>
      <c r="D22" s="176">
        <f>'Swo MARCH 12'!DM65</f>
        <v>0</v>
      </c>
      <c r="E22" s="175">
        <f>'Swo MARCH 12'!DN65</f>
        <v>0</v>
      </c>
      <c r="F22" s="175">
        <f>'Swo MARCH 12'!DO65</f>
        <v>0</v>
      </c>
      <c r="G22" s="175">
        <f>'Swo MARCH 12'!DP65</f>
        <v>0</v>
      </c>
      <c r="H22" s="176">
        <f>'Swo MARCH 12'!DQ65</f>
        <v>0</v>
      </c>
      <c r="I22" s="176">
        <f>'Swo MARCH 12'!DR65</f>
        <v>0</v>
      </c>
      <c r="J22" s="138">
        <f t="shared" si="0"/>
        <v>0</v>
      </c>
      <c r="K22" s="137">
        <f t="shared" si="1"/>
        <v>0</v>
      </c>
      <c r="L22" s="245">
        <f t="shared" si="2"/>
        <v>0</v>
      </c>
      <c r="M22" s="234"/>
      <c r="N22" s="125"/>
    </row>
    <row r="23" spans="1:14" s="198" customFormat="1" ht="21.75" customHeight="1">
      <c r="A23" s="126">
        <v>18</v>
      </c>
      <c r="B23" s="200" t="s">
        <v>251</v>
      </c>
      <c r="C23" s="175">
        <f>'Swo MARCH 12'!DS65</f>
        <v>0</v>
      </c>
      <c r="D23" s="176">
        <f>'Swo MARCH 12'!DT65</f>
        <v>0</v>
      </c>
      <c r="E23" s="175">
        <f>'Swo MARCH 12'!DU65</f>
        <v>0</v>
      </c>
      <c r="F23" s="175">
        <f>'Swo MARCH 12'!DV65</f>
        <v>0</v>
      </c>
      <c r="G23" s="175">
        <f>'Swo MARCH 12'!DW65</f>
        <v>0</v>
      </c>
      <c r="H23" s="176">
        <f>'Swo MARCH 12'!DX65</f>
        <v>0</v>
      </c>
      <c r="I23" s="176">
        <f>'Swo MARCH 12'!DY65</f>
        <v>0</v>
      </c>
      <c r="J23" s="138">
        <f t="shared" si="0"/>
        <v>0</v>
      </c>
      <c r="K23" s="137">
        <f t="shared" si="1"/>
        <v>0</v>
      </c>
      <c r="L23" s="245">
        <f t="shared" si="2"/>
        <v>0</v>
      </c>
      <c r="M23" s="234"/>
      <c r="N23" s="125"/>
    </row>
    <row r="24" spans="1:14" s="198" customFormat="1" ht="21.75" customHeight="1">
      <c r="A24" s="126">
        <v>19</v>
      </c>
      <c r="B24" s="200" t="s">
        <v>252</v>
      </c>
      <c r="C24" s="175">
        <f>'Swo MARCH 12'!DZ65</f>
        <v>0</v>
      </c>
      <c r="D24" s="176">
        <f>'Swo MARCH 12'!EA65</f>
        <v>0</v>
      </c>
      <c r="E24" s="175">
        <f>'Swo MARCH 12'!EB65</f>
        <v>0</v>
      </c>
      <c r="F24" s="175">
        <f>'Swo MARCH 12'!EC65</f>
        <v>0</v>
      </c>
      <c r="G24" s="175">
        <f>'Swo MARCH 12'!ED65</f>
        <v>0</v>
      </c>
      <c r="H24" s="176">
        <f>'Swo MARCH 12'!EE65</f>
        <v>0</v>
      </c>
      <c r="I24" s="176">
        <f>'Swo MARCH 12'!EF65</f>
        <v>0</v>
      </c>
      <c r="J24" s="138">
        <f t="shared" si="0"/>
        <v>0</v>
      </c>
      <c r="K24" s="137">
        <f t="shared" si="1"/>
        <v>0</v>
      </c>
      <c r="L24" s="245">
        <f t="shared" si="2"/>
        <v>0</v>
      </c>
      <c r="M24" s="234"/>
      <c r="N24" s="125"/>
    </row>
    <row r="25" spans="1:14" s="198" customFormat="1" ht="21.75" customHeight="1">
      <c r="A25" s="126">
        <v>20</v>
      </c>
      <c r="B25" s="200" t="s">
        <v>253</v>
      </c>
      <c r="C25" s="175">
        <f>'Swo MARCH 12'!EG65</f>
        <v>0</v>
      </c>
      <c r="D25" s="176">
        <f>'Swo MARCH 12'!EH65</f>
        <v>0</v>
      </c>
      <c r="E25" s="175">
        <f>'Swo MARCH 12'!EI65</f>
        <v>0</v>
      </c>
      <c r="F25" s="175">
        <f>'Swo MARCH 12'!EJ65</f>
        <v>0</v>
      </c>
      <c r="G25" s="175">
        <f>'Swo MARCH 12'!EK65</f>
        <v>0</v>
      </c>
      <c r="H25" s="176">
        <f>'Swo MARCH 12'!EL65</f>
        <v>0</v>
      </c>
      <c r="I25" s="176">
        <f>'Swo MARCH 12'!EM65</f>
        <v>0</v>
      </c>
      <c r="J25" s="138">
        <f t="shared" si="0"/>
        <v>0</v>
      </c>
      <c r="K25" s="137">
        <f t="shared" si="1"/>
        <v>0</v>
      </c>
      <c r="L25" s="245">
        <f t="shared" si="2"/>
        <v>0</v>
      </c>
      <c r="M25" s="234"/>
      <c r="N25" s="125"/>
    </row>
    <row r="26" spans="1:14" s="198" customFormat="1" ht="21.75" customHeight="1">
      <c r="A26" s="126">
        <v>21</v>
      </c>
      <c r="B26" s="200" t="s">
        <v>254</v>
      </c>
      <c r="C26" s="175">
        <f>'Swo MARCH 12'!EN65</f>
        <v>0</v>
      </c>
      <c r="D26" s="176">
        <f>'Swo MARCH 12'!EO65</f>
        <v>0</v>
      </c>
      <c r="E26" s="175">
        <f>'Swo MARCH 12'!EP65</f>
        <v>0</v>
      </c>
      <c r="F26" s="175">
        <f>'Swo MARCH 12'!EQ65</f>
        <v>0</v>
      </c>
      <c r="G26" s="175">
        <f>'Swo MARCH 12'!ER65</f>
        <v>0</v>
      </c>
      <c r="H26" s="176">
        <f>'Swo MARCH 12'!ES65</f>
        <v>0</v>
      </c>
      <c r="I26" s="176">
        <f>'Swo MARCH 12'!ET65</f>
        <v>0</v>
      </c>
      <c r="J26" s="138">
        <f t="shared" si="0"/>
        <v>0</v>
      </c>
      <c r="K26" s="137">
        <f t="shared" si="1"/>
        <v>0</v>
      </c>
      <c r="L26" s="245">
        <f t="shared" si="2"/>
        <v>0</v>
      </c>
      <c r="M26" s="234"/>
      <c r="N26" s="125"/>
    </row>
    <row r="27" spans="1:14" s="198" customFormat="1" ht="21.75" customHeight="1">
      <c r="A27" s="126">
        <v>22</v>
      </c>
      <c r="B27" s="200" t="s">
        <v>255</v>
      </c>
      <c r="C27" s="175">
        <f>'Swo MARCH 12'!EU65</f>
        <v>0</v>
      </c>
      <c r="D27" s="176">
        <f>'Swo MARCH 12'!EV65</f>
        <v>0</v>
      </c>
      <c r="E27" s="175">
        <f>'Swo MARCH 12'!EW65</f>
        <v>0</v>
      </c>
      <c r="F27" s="175">
        <f>'Swo MARCH 12'!EX65</f>
        <v>0</v>
      </c>
      <c r="G27" s="175">
        <f>'Swo MARCH 12'!EY65</f>
        <v>0</v>
      </c>
      <c r="H27" s="176">
        <f>'Swo MARCH 12'!EZ65</f>
        <v>0</v>
      </c>
      <c r="I27" s="176">
        <f>'Swo MARCH 12'!FA65</f>
        <v>0</v>
      </c>
      <c r="J27" s="138">
        <f t="shared" si="0"/>
        <v>0</v>
      </c>
      <c r="K27" s="137">
        <f t="shared" si="1"/>
        <v>0</v>
      </c>
      <c r="L27" s="245">
        <f t="shared" si="2"/>
        <v>0</v>
      </c>
      <c r="M27" s="234"/>
      <c r="N27" s="125"/>
    </row>
    <row r="28" spans="1:14" s="198" customFormat="1" ht="21.75" customHeight="1">
      <c r="A28" s="126">
        <v>23</v>
      </c>
      <c r="B28" s="200" t="s">
        <v>256</v>
      </c>
      <c r="C28" s="175">
        <f>'Swo MARCH 12'!FB65</f>
        <v>0</v>
      </c>
      <c r="D28" s="176">
        <f>'Swo MARCH 12'!FC65</f>
        <v>0</v>
      </c>
      <c r="E28" s="175">
        <f>'Swo MARCH 12'!FD65</f>
        <v>0</v>
      </c>
      <c r="F28" s="175">
        <f>'Swo MARCH 12'!FE65</f>
        <v>0</v>
      </c>
      <c r="G28" s="175">
        <f>'Swo MARCH 12'!FF65</f>
        <v>0</v>
      </c>
      <c r="H28" s="176">
        <f>'Swo MARCH 12'!FG65</f>
        <v>0</v>
      </c>
      <c r="I28" s="176">
        <f>'Swo MARCH 12'!FH65</f>
        <v>0</v>
      </c>
      <c r="J28" s="138">
        <f t="shared" si="0"/>
        <v>0</v>
      </c>
      <c r="K28" s="137">
        <f t="shared" si="1"/>
        <v>0</v>
      </c>
      <c r="L28" s="245">
        <f t="shared" si="2"/>
        <v>0</v>
      </c>
      <c r="M28" s="234"/>
      <c r="N28" s="125"/>
    </row>
    <row r="29" spans="1:14" s="198" customFormat="1" ht="21.75" customHeight="1">
      <c r="A29" s="126">
        <v>24</v>
      </c>
      <c r="B29" s="200" t="s">
        <v>257</v>
      </c>
      <c r="C29" s="175">
        <f>'Swo MARCH 12'!FI65</f>
        <v>0</v>
      </c>
      <c r="D29" s="176">
        <f>'Swo MARCH 12'!FJ65</f>
        <v>0</v>
      </c>
      <c r="E29" s="175">
        <f>'Swo MARCH 12'!FK65</f>
        <v>0</v>
      </c>
      <c r="F29" s="175">
        <f>'Swo MARCH 12'!FL65</f>
        <v>0</v>
      </c>
      <c r="G29" s="175">
        <f>'Swo MARCH 12'!FM65</f>
        <v>0</v>
      </c>
      <c r="H29" s="176">
        <f>'Swo MARCH 12'!FN65</f>
        <v>0</v>
      </c>
      <c r="I29" s="176">
        <f>'Swo MARCH 12'!FO65</f>
        <v>0</v>
      </c>
      <c r="J29" s="138">
        <f t="shared" si="0"/>
        <v>0</v>
      </c>
      <c r="K29" s="137">
        <f t="shared" si="1"/>
        <v>0</v>
      </c>
      <c r="L29" s="245">
        <f t="shared" si="2"/>
        <v>0</v>
      </c>
      <c r="M29" s="234"/>
      <c r="N29" s="125"/>
    </row>
    <row r="30" spans="1:14" s="198" customFormat="1" ht="21.75" customHeight="1">
      <c r="A30" s="126">
        <v>25</v>
      </c>
      <c r="B30" s="200" t="s">
        <v>258</v>
      </c>
      <c r="C30" s="175">
        <f>'Swo MARCH 12'!FP65</f>
        <v>0</v>
      </c>
      <c r="D30" s="176">
        <f>'Swo MARCH 12'!FQ65</f>
        <v>0</v>
      </c>
      <c r="E30" s="175">
        <f>'Swo MARCH 12'!FR65</f>
        <v>0</v>
      </c>
      <c r="F30" s="175">
        <f>'Swo MARCH 12'!FS65</f>
        <v>0</v>
      </c>
      <c r="G30" s="175">
        <f>'Swo MARCH 12'!FT65</f>
        <v>0</v>
      </c>
      <c r="H30" s="176">
        <f>'Swo MARCH 12'!FU65</f>
        <v>0</v>
      </c>
      <c r="I30" s="176">
        <f>'Swo MARCH 12'!FV65</f>
        <v>0</v>
      </c>
      <c r="J30" s="138">
        <f t="shared" si="0"/>
        <v>0</v>
      </c>
      <c r="K30" s="137">
        <f t="shared" si="1"/>
        <v>0</v>
      </c>
      <c r="L30" s="245">
        <f t="shared" si="2"/>
        <v>0</v>
      </c>
      <c r="M30" s="234"/>
      <c r="N30" s="125"/>
    </row>
    <row r="31" spans="1:14" s="198" customFormat="1" ht="21.75" customHeight="1">
      <c r="A31" s="126">
        <v>26</v>
      </c>
      <c r="B31" s="200" t="s">
        <v>259</v>
      </c>
      <c r="C31" s="175">
        <f>'Swo MARCH 12'!FW65</f>
        <v>0</v>
      </c>
      <c r="D31" s="176">
        <f>'Swo MARCH 12'!FX65</f>
        <v>0</v>
      </c>
      <c r="E31" s="175">
        <f>'Swo MARCH 12'!FY65</f>
        <v>0</v>
      </c>
      <c r="F31" s="175">
        <f>'Swo MARCH 12'!FZ65</f>
        <v>0</v>
      </c>
      <c r="G31" s="175">
        <f>'Swo MARCH 12'!GA65</f>
        <v>0</v>
      </c>
      <c r="H31" s="176">
        <f>'Swo MARCH 12'!GB65</f>
        <v>0</v>
      </c>
      <c r="I31" s="176">
        <f>'Swo MARCH 12'!GC65</f>
        <v>0</v>
      </c>
      <c r="J31" s="138">
        <f t="shared" si="0"/>
        <v>0</v>
      </c>
      <c r="K31" s="137">
        <f t="shared" si="1"/>
        <v>0</v>
      </c>
      <c r="L31" s="245">
        <f t="shared" si="2"/>
        <v>0</v>
      </c>
      <c r="M31" s="234"/>
      <c r="N31" s="125"/>
    </row>
    <row r="32" spans="1:14" s="199" customFormat="1" ht="21.75" customHeight="1" thickBot="1">
      <c r="A32" s="127"/>
      <c r="B32" s="202" t="s">
        <v>260</v>
      </c>
      <c r="C32" s="221">
        <f aca="true" t="shared" si="3" ref="C32:I32">SUM(C6:C31)</f>
        <v>5.039999999999999</v>
      </c>
      <c r="D32" s="222">
        <f t="shared" si="3"/>
        <v>70</v>
      </c>
      <c r="E32" s="221">
        <f t="shared" si="3"/>
        <v>7.14</v>
      </c>
      <c r="F32" s="221">
        <f t="shared" si="3"/>
        <v>3.81</v>
      </c>
      <c r="G32" s="221">
        <f t="shared" si="3"/>
        <v>5.609999999999999</v>
      </c>
      <c r="H32" s="222">
        <f t="shared" si="3"/>
        <v>60</v>
      </c>
      <c r="I32" s="222">
        <f t="shared" si="3"/>
        <v>0</v>
      </c>
      <c r="J32" s="192">
        <f t="shared" si="0"/>
        <v>111.30952380952381</v>
      </c>
      <c r="K32" s="139">
        <f>IF(E32&gt;0,(G32/E32)*100,0)</f>
        <v>78.57142857142857</v>
      </c>
      <c r="L32" s="384">
        <f t="shared" si="2"/>
        <v>141.66666666666669</v>
      </c>
      <c r="M32" s="235"/>
      <c r="N32" s="131"/>
    </row>
  </sheetData>
  <mergeCells count="2">
    <mergeCell ref="A3:B3"/>
    <mergeCell ref="C3:K3"/>
  </mergeCells>
  <printOptions horizontalCentered="1"/>
  <pageMargins left="0.75" right="0.75" top="1.31" bottom="1" header="0.5" footer="0.5"/>
  <pageSetup horizontalDpi="600" verticalDpi="600" orientation="portrait" paperSize="9" scale="90" r:id="rId1"/>
  <headerFooter alignWithMargins="0">
    <oddFooter>&amp;CPage &amp;P</oddFooter>
  </headerFooter>
</worksheet>
</file>

<file path=xl/worksheets/sheet24.xml><?xml version="1.0" encoding="utf-8"?>
<worksheet xmlns="http://schemas.openxmlformats.org/spreadsheetml/2006/main" xmlns:r="http://schemas.openxmlformats.org/officeDocument/2006/relationships">
  <sheetPr>
    <tabColor indexed="9"/>
  </sheetPr>
  <dimension ref="A1:Q32"/>
  <sheetViews>
    <sheetView view="pageBreakPreview" zoomScale="120" zoomScaleNormal="75" zoomScaleSheetLayoutView="120" workbookViewId="0" topLeftCell="A1">
      <pane xSplit="2" ySplit="5" topLeftCell="C28" activePane="bottomRight" state="frozen"/>
      <selection pane="topLeft" activeCell="F36" sqref="F36"/>
      <selection pane="topRight" activeCell="F36" sqref="F36"/>
      <selection pane="bottomLeft" activeCell="F36" sqref="F36"/>
      <selection pane="bottomRight" activeCell="F36" sqref="F36"/>
    </sheetView>
  </sheetViews>
  <sheetFormatPr defaultColWidth="9.140625" defaultRowHeight="22.5" customHeight="1"/>
  <cols>
    <col min="1" max="1" width="5.28125" style="19" customWidth="1"/>
    <col min="2" max="2" width="9.7109375" style="19" customWidth="1"/>
    <col min="3" max="5" width="8.7109375" style="19" customWidth="1"/>
    <col min="6" max="6" width="7.28125" style="19" customWidth="1"/>
    <col min="7" max="7" width="8.7109375" style="19" customWidth="1"/>
    <col min="8" max="8" width="6.7109375" style="19" customWidth="1"/>
    <col min="9" max="10" width="8.7109375" style="19" customWidth="1"/>
    <col min="11" max="11" width="6.7109375" style="19" customWidth="1"/>
    <col min="12" max="12" width="2.7109375" style="19" customWidth="1"/>
    <col min="13" max="13" width="5.8515625" style="19" customWidth="1"/>
    <col min="14" max="16384" width="9.140625" style="19" customWidth="1"/>
  </cols>
  <sheetData>
    <row r="1" spans="1:13" ht="24" customHeight="1">
      <c r="A1" s="379" t="s">
        <v>433</v>
      </c>
      <c r="B1" s="380"/>
      <c r="C1" s="380"/>
      <c r="D1" s="380"/>
      <c r="E1" s="380"/>
      <c r="F1" s="380"/>
      <c r="G1" s="380"/>
      <c r="H1" s="380"/>
      <c r="I1" s="380"/>
      <c r="J1" s="380"/>
      <c r="K1" s="381"/>
      <c r="L1" s="198"/>
      <c r="M1" s="198"/>
    </row>
    <row r="2" spans="1:13" ht="24" customHeight="1">
      <c r="A2" s="382" t="s">
        <v>312</v>
      </c>
      <c r="B2" s="182"/>
      <c r="C2" s="182"/>
      <c r="D2" s="182"/>
      <c r="E2" s="182"/>
      <c r="F2" s="182"/>
      <c r="G2" s="182"/>
      <c r="H2" s="182"/>
      <c r="I2" s="182"/>
      <c r="J2" s="182"/>
      <c r="K2" s="383"/>
      <c r="L2" s="198"/>
      <c r="M2" s="198"/>
    </row>
    <row r="3" spans="1:13" ht="24" customHeight="1" thickBot="1">
      <c r="A3" s="566" t="s">
        <v>274</v>
      </c>
      <c r="B3" s="567"/>
      <c r="C3" s="496" t="s">
        <v>290</v>
      </c>
      <c r="D3" s="496"/>
      <c r="E3" s="496"/>
      <c r="F3" s="496"/>
      <c r="G3" s="496"/>
      <c r="H3" s="496"/>
      <c r="I3" s="496"/>
      <c r="J3" s="496"/>
      <c r="K3" s="385"/>
      <c r="L3" s="199"/>
      <c r="M3" s="199"/>
    </row>
    <row r="4" spans="1:13" ht="56.25" customHeight="1" thickBot="1">
      <c r="A4" s="215" t="s">
        <v>224</v>
      </c>
      <c r="B4" s="216" t="s">
        <v>225</v>
      </c>
      <c r="C4" s="217" t="s">
        <v>226</v>
      </c>
      <c r="D4" s="217" t="s">
        <v>241</v>
      </c>
      <c r="E4" s="218" t="s">
        <v>227</v>
      </c>
      <c r="F4" s="226" t="s">
        <v>228</v>
      </c>
      <c r="G4" s="217" t="s">
        <v>229</v>
      </c>
      <c r="H4" s="217" t="s">
        <v>233</v>
      </c>
      <c r="I4" s="216" t="s">
        <v>230</v>
      </c>
      <c r="J4" s="213" t="s">
        <v>231</v>
      </c>
      <c r="K4" s="243" t="s">
        <v>389</v>
      </c>
      <c r="L4" s="228"/>
      <c r="M4" s="209"/>
    </row>
    <row r="5" spans="1:17" s="198" customFormat="1" ht="21.75" customHeight="1" thickBot="1">
      <c r="A5" s="126">
        <v>1</v>
      </c>
      <c r="B5" s="194">
        <v>2</v>
      </c>
      <c r="C5" s="123">
        <v>3</v>
      </c>
      <c r="D5" s="123">
        <v>4</v>
      </c>
      <c r="E5" s="123">
        <v>5</v>
      </c>
      <c r="F5" s="123">
        <v>6</v>
      </c>
      <c r="G5" s="123">
        <v>7</v>
      </c>
      <c r="H5" s="123">
        <v>8</v>
      </c>
      <c r="I5" s="123">
        <v>9</v>
      </c>
      <c r="J5" s="212">
        <v>10</v>
      </c>
      <c r="K5" s="244">
        <v>11</v>
      </c>
      <c r="L5" s="229"/>
      <c r="M5" s="210"/>
      <c r="N5" s="204"/>
      <c r="O5" s="227"/>
      <c r="P5" s="227"/>
      <c r="Q5" s="227"/>
    </row>
    <row r="6" spans="1:13" s="198" customFormat="1" ht="21.75" customHeight="1">
      <c r="A6" s="126">
        <v>1</v>
      </c>
      <c r="B6" s="200" t="s">
        <v>234</v>
      </c>
      <c r="C6" s="175">
        <f>'Swo MARCH 12'!D66</f>
        <v>0.35</v>
      </c>
      <c r="D6" s="176">
        <f>'Swo MARCH 12'!E66</f>
        <v>1</v>
      </c>
      <c r="E6" s="175">
        <f>'Swo MARCH 12'!F66</f>
        <v>0.4</v>
      </c>
      <c r="F6" s="175">
        <f>'Swo MARCH 12'!G66</f>
        <v>0.4</v>
      </c>
      <c r="G6" s="175">
        <f>'Swo MARCH 12'!H66</f>
        <v>0.4</v>
      </c>
      <c r="H6" s="176">
        <f>'Swo MARCH 12'!I66</f>
        <v>8</v>
      </c>
      <c r="I6" s="137">
        <f>IF(C6&gt;0,(G6/C6)*100,0)</f>
        <v>114.2857142857143</v>
      </c>
      <c r="J6" s="137">
        <f>IF(E6&gt;0,(G6/E6)*100,0)</f>
        <v>100</v>
      </c>
      <c r="K6" s="245">
        <f>IF(E6&gt;0,(E6/C6)*100,0)</f>
        <v>114.2857142857143</v>
      </c>
      <c r="L6" s="233"/>
      <c r="M6" s="205"/>
    </row>
    <row r="7" spans="1:13" s="198" customFormat="1" ht="21.75" customHeight="1">
      <c r="A7" s="126">
        <v>2</v>
      </c>
      <c r="B7" s="200" t="s">
        <v>235</v>
      </c>
      <c r="C7" s="175">
        <f>'Swo MARCH 12'!K66</f>
        <v>0.2</v>
      </c>
      <c r="D7" s="176">
        <f>'Swo MARCH 12'!L66</f>
        <v>1</v>
      </c>
      <c r="E7" s="175">
        <f>'Swo MARCH 12'!M66</f>
        <v>0.4</v>
      </c>
      <c r="F7" s="175">
        <f>'Swo MARCH 12'!N66</f>
        <v>0</v>
      </c>
      <c r="G7" s="175">
        <f>'Swo MARCH 12'!O66</f>
        <v>0</v>
      </c>
      <c r="H7" s="176">
        <f>'Swo MARCH 12'!P66</f>
        <v>0</v>
      </c>
      <c r="I7" s="137">
        <f aca="true" t="shared" si="0" ref="I7:I32">IF(C7&gt;0,(G7/C7)*100,0)</f>
        <v>0</v>
      </c>
      <c r="J7" s="137">
        <f aca="true" t="shared" si="1" ref="J7:J31">IF(E7&gt;0,(G7/E7)*100,0)</f>
        <v>0</v>
      </c>
      <c r="K7" s="245">
        <f aca="true" t="shared" si="2" ref="K7:K32">IF(E7&gt;0,(E7/C7)*100,0)</f>
        <v>200</v>
      </c>
      <c r="L7" s="234"/>
      <c r="M7" s="125"/>
    </row>
    <row r="8" spans="1:13" s="198" customFormat="1" ht="21.75" customHeight="1">
      <c r="A8" s="126">
        <v>3</v>
      </c>
      <c r="B8" s="200" t="s">
        <v>236</v>
      </c>
      <c r="C8" s="175">
        <f>'Swo MARCH 12'!R66</f>
        <v>0.25</v>
      </c>
      <c r="D8" s="176">
        <f>'Swo MARCH 12'!S66</f>
        <v>1</v>
      </c>
      <c r="E8" s="175">
        <f>'Swo MARCH 12'!T66</f>
        <v>0.4</v>
      </c>
      <c r="F8" s="175">
        <f>'Swo MARCH 12'!U66</f>
        <v>0</v>
      </c>
      <c r="G8" s="175">
        <f>'Swo MARCH 12'!V66</f>
        <v>0.4</v>
      </c>
      <c r="H8" s="176">
        <f>'Swo MARCH 12'!W66</f>
        <v>8</v>
      </c>
      <c r="I8" s="137">
        <f t="shared" si="0"/>
        <v>160</v>
      </c>
      <c r="J8" s="137">
        <f t="shared" si="1"/>
        <v>100</v>
      </c>
      <c r="K8" s="245">
        <f t="shared" si="2"/>
        <v>160</v>
      </c>
      <c r="L8" s="234"/>
      <c r="M8" s="125"/>
    </row>
    <row r="9" spans="1:13" s="198" customFormat="1" ht="21.75" customHeight="1">
      <c r="A9" s="126">
        <v>4</v>
      </c>
      <c r="B9" s="200" t="s">
        <v>238</v>
      </c>
      <c r="C9" s="175">
        <f>'Swo MARCH 12'!Y66</f>
        <v>0.25</v>
      </c>
      <c r="D9" s="176">
        <f>'Swo MARCH 12'!Z66</f>
        <v>1</v>
      </c>
      <c r="E9" s="175">
        <f>'Swo MARCH 12'!AA66</f>
        <v>0.4</v>
      </c>
      <c r="F9" s="175">
        <f>'Swo MARCH 12'!AB66</f>
        <v>0</v>
      </c>
      <c r="G9" s="175">
        <f>'Swo MARCH 12'!AC66</f>
        <v>0.4</v>
      </c>
      <c r="H9" s="176">
        <f>'Swo MARCH 12'!AD66</f>
        <v>8</v>
      </c>
      <c r="I9" s="137">
        <f t="shared" si="0"/>
        <v>160</v>
      </c>
      <c r="J9" s="137">
        <f t="shared" si="1"/>
        <v>100</v>
      </c>
      <c r="K9" s="245">
        <f t="shared" si="2"/>
        <v>160</v>
      </c>
      <c r="L9" s="234"/>
      <c r="M9" s="125"/>
    </row>
    <row r="10" spans="1:13" s="198" customFormat="1" ht="21.75" customHeight="1">
      <c r="A10" s="126">
        <v>5</v>
      </c>
      <c r="B10" s="200" t="s">
        <v>237</v>
      </c>
      <c r="C10" s="175">
        <f>'Swo MARCH 12'!AF66</f>
        <v>0.2</v>
      </c>
      <c r="D10" s="176">
        <f>'Swo MARCH 12'!AG66</f>
        <v>1</v>
      </c>
      <c r="E10" s="175">
        <f>'Swo MARCH 12'!AH66</f>
        <v>0.4</v>
      </c>
      <c r="F10" s="175">
        <f>'Swo MARCH 12'!AI66</f>
        <v>0.4</v>
      </c>
      <c r="G10" s="175">
        <f>'Swo MARCH 12'!AJ66</f>
        <v>0.4</v>
      </c>
      <c r="H10" s="176">
        <f>'Swo MARCH 12'!AK66</f>
        <v>8</v>
      </c>
      <c r="I10" s="137">
        <f t="shared" si="0"/>
        <v>200</v>
      </c>
      <c r="J10" s="137">
        <f t="shared" si="1"/>
        <v>100</v>
      </c>
      <c r="K10" s="245">
        <f t="shared" si="2"/>
        <v>200</v>
      </c>
      <c r="L10" s="234"/>
      <c r="M10" s="125"/>
    </row>
    <row r="11" spans="1:13" s="198" customFormat="1" ht="21.75" customHeight="1">
      <c r="A11" s="126">
        <v>6</v>
      </c>
      <c r="B11" s="200" t="s">
        <v>239</v>
      </c>
      <c r="C11" s="175">
        <f>'Swo MARCH 12'!AM66</f>
        <v>0.15</v>
      </c>
      <c r="D11" s="176">
        <f>'Swo MARCH 12'!AN66</f>
        <v>1</v>
      </c>
      <c r="E11" s="175">
        <f>'Swo MARCH 12'!AO66</f>
        <v>0.4</v>
      </c>
      <c r="F11" s="175">
        <f>'Swo MARCH 12'!AP66</f>
        <v>0.4</v>
      </c>
      <c r="G11" s="175">
        <f>'Swo MARCH 12'!AQ66</f>
        <v>0.4</v>
      </c>
      <c r="H11" s="176">
        <f>'Swo MARCH 12'!AR66</f>
        <v>1</v>
      </c>
      <c r="I11" s="137">
        <f t="shared" si="0"/>
        <v>266.6666666666667</v>
      </c>
      <c r="J11" s="137">
        <f t="shared" si="1"/>
        <v>100</v>
      </c>
      <c r="K11" s="245">
        <f t="shared" si="2"/>
        <v>266.6666666666667</v>
      </c>
      <c r="L11" s="234"/>
      <c r="M11" s="125"/>
    </row>
    <row r="12" spans="1:13" s="198" customFormat="1" ht="21.75" customHeight="1">
      <c r="A12" s="126">
        <v>7</v>
      </c>
      <c r="B12" s="200" t="s">
        <v>240</v>
      </c>
      <c r="C12" s="175">
        <f>'Swo MARCH 12'!AT66</f>
        <v>0.2</v>
      </c>
      <c r="D12" s="176">
        <f>'Swo MARCH 12'!AU66</f>
        <v>1</v>
      </c>
      <c r="E12" s="175">
        <f>'Swo MARCH 12'!AV66</f>
        <v>0.4</v>
      </c>
      <c r="F12" s="175">
        <f>'Swo MARCH 12'!AW66</f>
        <v>0.2</v>
      </c>
      <c r="G12" s="175">
        <f>'Swo MARCH 12'!AX66</f>
        <v>0.4</v>
      </c>
      <c r="H12" s="176">
        <f>'Swo MARCH 12'!AY66</f>
        <v>8</v>
      </c>
      <c r="I12" s="137">
        <f t="shared" si="0"/>
        <v>200</v>
      </c>
      <c r="J12" s="137">
        <f t="shared" si="1"/>
        <v>100</v>
      </c>
      <c r="K12" s="245">
        <f t="shared" si="2"/>
        <v>200</v>
      </c>
      <c r="L12" s="234"/>
      <c r="M12" s="125"/>
    </row>
    <row r="13" spans="1:13" s="198" customFormat="1" ht="21.75" customHeight="1">
      <c r="A13" s="126">
        <v>8</v>
      </c>
      <c r="B13" s="200" t="s">
        <v>261</v>
      </c>
      <c r="C13" s="175">
        <f>'Swo MARCH 12'!BA66</f>
        <v>0.3</v>
      </c>
      <c r="D13" s="176">
        <f>'Swo MARCH 12'!BB66</f>
        <v>1</v>
      </c>
      <c r="E13" s="175">
        <f>'Swo MARCH 12'!BC66</f>
        <v>0.4</v>
      </c>
      <c r="F13" s="175">
        <f>'Swo MARCH 12'!BD66</f>
        <v>0</v>
      </c>
      <c r="G13" s="175">
        <f>'Swo MARCH 12'!BE66</f>
        <v>0.4</v>
      </c>
      <c r="H13" s="176">
        <f>'Swo MARCH 12'!BF66</f>
        <v>0</v>
      </c>
      <c r="I13" s="137">
        <f t="shared" si="0"/>
        <v>133.33333333333334</v>
      </c>
      <c r="J13" s="137">
        <f t="shared" si="1"/>
        <v>100</v>
      </c>
      <c r="K13" s="245">
        <f t="shared" si="2"/>
        <v>133.33333333333334</v>
      </c>
      <c r="L13" s="234"/>
      <c r="M13" s="125"/>
    </row>
    <row r="14" spans="1:13" s="198" customFormat="1" ht="21.75" customHeight="1">
      <c r="A14" s="126">
        <v>9</v>
      </c>
      <c r="B14" s="200" t="s">
        <v>242</v>
      </c>
      <c r="C14" s="175">
        <f>'Swo MARCH 12'!BH66</f>
        <v>0.25</v>
      </c>
      <c r="D14" s="176">
        <f>'Swo MARCH 12'!BI66</f>
        <v>0</v>
      </c>
      <c r="E14" s="175">
        <f>'Swo MARCH 12'!BJ66</f>
        <v>0.4</v>
      </c>
      <c r="F14" s="175">
        <f>'Swo MARCH 12'!BK66</f>
        <v>0.4</v>
      </c>
      <c r="G14" s="175">
        <f>'Swo MARCH 12'!BL66</f>
        <v>0.4</v>
      </c>
      <c r="H14" s="176">
        <f>'Swo MARCH 12'!BM66</f>
        <v>0</v>
      </c>
      <c r="I14" s="137">
        <f t="shared" si="0"/>
        <v>160</v>
      </c>
      <c r="J14" s="137">
        <f t="shared" si="1"/>
        <v>100</v>
      </c>
      <c r="K14" s="245">
        <f t="shared" si="2"/>
        <v>160</v>
      </c>
      <c r="L14" s="234"/>
      <c r="M14" s="125"/>
    </row>
    <row r="15" spans="1:13" s="198" customFormat="1" ht="21.75" customHeight="1">
      <c r="A15" s="126">
        <v>10</v>
      </c>
      <c r="B15" s="200" t="s">
        <v>243</v>
      </c>
      <c r="C15" s="175">
        <f>'Swo MARCH 12'!BO66</f>
        <v>0.25</v>
      </c>
      <c r="D15" s="176">
        <f>'Swo MARCH 12'!BP66</f>
        <v>0</v>
      </c>
      <c r="E15" s="175">
        <f>'Swo MARCH 12'!BQ66</f>
        <v>0.4</v>
      </c>
      <c r="F15" s="175">
        <f>'Swo MARCH 12'!BR66</f>
        <v>0</v>
      </c>
      <c r="G15" s="175">
        <f>'Swo MARCH 12'!BS66</f>
        <v>0</v>
      </c>
      <c r="H15" s="176">
        <f>'Swo MARCH 12'!BT66</f>
        <v>0</v>
      </c>
      <c r="I15" s="137">
        <f t="shared" si="0"/>
        <v>0</v>
      </c>
      <c r="J15" s="137">
        <f t="shared" si="1"/>
        <v>0</v>
      </c>
      <c r="K15" s="245">
        <f t="shared" si="2"/>
        <v>160</v>
      </c>
      <c r="L15" s="234"/>
      <c r="M15" s="125"/>
    </row>
    <row r="16" spans="1:13" s="198" customFormat="1" ht="21.75" customHeight="1">
      <c r="A16" s="126">
        <v>11</v>
      </c>
      <c r="B16" s="200" t="s">
        <v>244</v>
      </c>
      <c r="C16" s="175">
        <f>'Swo MARCH 12'!BV66</f>
        <v>0.3</v>
      </c>
      <c r="D16" s="176">
        <f>'Swo MARCH 12'!BW66</f>
        <v>1</v>
      </c>
      <c r="E16" s="175">
        <f>'Swo MARCH 12'!BX66</f>
        <v>0.4</v>
      </c>
      <c r="F16" s="175">
        <f>'Swo MARCH 12'!BY66</f>
        <v>0.4</v>
      </c>
      <c r="G16" s="175">
        <f>'Swo MARCH 12'!BZ66</f>
        <v>0.4</v>
      </c>
      <c r="H16" s="176">
        <f>'Swo MARCH 12'!CA66</f>
        <v>8</v>
      </c>
      <c r="I16" s="137">
        <f t="shared" si="0"/>
        <v>133.33333333333334</v>
      </c>
      <c r="J16" s="137">
        <f t="shared" si="1"/>
        <v>100</v>
      </c>
      <c r="K16" s="245">
        <f t="shared" si="2"/>
        <v>133.33333333333334</v>
      </c>
      <c r="L16" s="234"/>
      <c r="M16" s="125"/>
    </row>
    <row r="17" spans="1:13" s="198" customFormat="1" ht="21.75" customHeight="1">
      <c r="A17" s="126">
        <v>12</v>
      </c>
      <c r="B17" s="200" t="s">
        <v>245</v>
      </c>
      <c r="C17" s="175">
        <f>'Swo MARCH 12'!CC66</f>
        <v>0.1</v>
      </c>
      <c r="D17" s="176">
        <f>'Swo MARCH 12'!CD66</f>
        <v>1</v>
      </c>
      <c r="E17" s="175">
        <f>'Swo MARCH 12'!CE66</f>
        <v>0.4</v>
      </c>
      <c r="F17" s="175">
        <f>'Swo MARCH 12'!CF66</f>
        <v>0.4</v>
      </c>
      <c r="G17" s="175">
        <f>'Swo MARCH 12'!CG66</f>
        <v>0.4</v>
      </c>
      <c r="H17" s="176">
        <f>'Swo MARCH 12'!CH66</f>
        <v>1</v>
      </c>
      <c r="I17" s="137">
        <f t="shared" si="0"/>
        <v>400</v>
      </c>
      <c r="J17" s="137">
        <f t="shared" si="1"/>
        <v>100</v>
      </c>
      <c r="K17" s="245">
        <f t="shared" si="2"/>
        <v>400</v>
      </c>
      <c r="L17" s="234"/>
      <c r="M17" s="125"/>
    </row>
    <row r="18" spans="1:13" s="198" customFormat="1" ht="21.75" customHeight="1">
      <c r="A18" s="126">
        <v>13</v>
      </c>
      <c r="B18" s="200" t="s">
        <v>246</v>
      </c>
      <c r="C18" s="175">
        <f>'Swo MARCH 12'!CJ66</f>
        <v>0.25</v>
      </c>
      <c r="D18" s="176">
        <f>'Swo MARCH 12'!CK66</f>
        <v>1</v>
      </c>
      <c r="E18" s="175">
        <f>'Swo MARCH 12'!CL66</f>
        <v>0.4</v>
      </c>
      <c r="F18" s="175">
        <f>'Swo MARCH 12'!CM66</f>
        <v>0</v>
      </c>
      <c r="G18" s="175">
        <f>'Swo MARCH 12'!CN66</f>
        <v>0</v>
      </c>
      <c r="H18" s="176">
        <f>'Swo MARCH 12'!CO66</f>
        <v>0</v>
      </c>
      <c r="I18" s="137">
        <f t="shared" si="0"/>
        <v>0</v>
      </c>
      <c r="J18" s="137">
        <f t="shared" si="1"/>
        <v>0</v>
      </c>
      <c r="K18" s="245">
        <f t="shared" si="2"/>
        <v>160</v>
      </c>
      <c r="L18" s="234"/>
      <c r="M18" s="125"/>
    </row>
    <row r="19" spans="1:13" s="198" customFormat="1" ht="21.75" customHeight="1">
      <c r="A19" s="126">
        <v>14</v>
      </c>
      <c r="B19" s="200" t="s">
        <v>247</v>
      </c>
      <c r="C19" s="175">
        <f>'Swo MARCH 12'!CQ66</f>
        <v>0.25</v>
      </c>
      <c r="D19" s="176">
        <f>'Swo MARCH 12'!CR66</f>
        <v>1</v>
      </c>
      <c r="E19" s="175">
        <f>'Swo MARCH 12'!CS66</f>
        <v>0.4</v>
      </c>
      <c r="F19" s="175">
        <f>'Swo MARCH 12'!CT66</f>
        <v>0</v>
      </c>
      <c r="G19" s="175">
        <f>'Swo MARCH 12'!CU66</f>
        <v>0.4</v>
      </c>
      <c r="H19" s="176">
        <f>'Swo MARCH 12'!CV66</f>
        <v>8</v>
      </c>
      <c r="I19" s="137">
        <f t="shared" si="0"/>
        <v>160</v>
      </c>
      <c r="J19" s="137">
        <f t="shared" si="1"/>
        <v>100</v>
      </c>
      <c r="K19" s="245">
        <f t="shared" si="2"/>
        <v>160</v>
      </c>
      <c r="L19" s="234"/>
      <c r="M19" s="125"/>
    </row>
    <row r="20" spans="1:13" s="198" customFormat="1" ht="21.75" customHeight="1">
      <c r="A20" s="126">
        <v>15</v>
      </c>
      <c r="B20" s="200" t="s">
        <v>248</v>
      </c>
      <c r="C20" s="175">
        <f>'Swo MARCH 12'!CX66</f>
        <v>0.25</v>
      </c>
      <c r="D20" s="176">
        <f>'Swo MARCH 12'!CY66</f>
        <v>0</v>
      </c>
      <c r="E20" s="175">
        <f>'Swo MARCH 12'!CZ66</f>
        <v>0.4</v>
      </c>
      <c r="F20" s="175">
        <f>'Swo MARCH 12'!DA66</f>
        <v>0</v>
      </c>
      <c r="G20" s="175">
        <f>'Swo MARCH 12'!DB66</f>
        <v>0</v>
      </c>
      <c r="H20" s="176">
        <f>'Swo MARCH 12'!DC66</f>
        <v>0</v>
      </c>
      <c r="I20" s="137">
        <f t="shared" si="0"/>
        <v>0</v>
      </c>
      <c r="J20" s="137">
        <f t="shared" si="1"/>
        <v>0</v>
      </c>
      <c r="K20" s="245">
        <f t="shared" si="2"/>
        <v>160</v>
      </c>
      <c r="L20" s="234"/>
      <c r="M20" s="125"/>
    </row>
    <row r="21" spans="1:13" s="198" customFormat="1" ht="21.75" customHeight="1">
      <c r="A21" s="126">
        <v>16</v>
      </c>
      <c r="B21" s="200" t="s">
        <v>249</v>
      </c>
      <c r="C21" s="175">
        <f>'Swo MARCH 12'!DE66</f>
        <v>0.2</v>
      </c>
      <c r="D21" s="176">
        <f>'Swo MARCH 12'!DF66</f>
        <v>1</v>
      </c>
      <c r="E21" s="175">
        <f>'Swo MARCH 12'!DG66</f>
        <v>0.4</v>
      </c>
      <c r="F21" s="175">
        <f>'Swo MARCH 12'!DH66</f>
        <v>0.4</v>
      </c>
      <c r="G21" s="175">
        <f>'Swo MARCH 12'!DI66</f>
        <v>0.4</v>
      </c>
      <c r="H21" s="176">
        <f>'Swo MARCH 12'!DJ66</f>
        <v>4</v>
      </c>
      <c r="I21" s="137">
        <f t="shared" si="0"/>
        <v>200</v>
      </c>
      <c r="J21" s="137">
        <f t="shared" si="1"/>
        <v>100</v>
      </c>
      <c r="K21" s="245">
        <f t="shared" si="2"/>
        <v>200</v>
      </c>
      <c r="L21" s="234"/>
      <c r="M21" s="125"/>
    </row>
    <row r="22" spans="1:13" s="198" customFormat="1" ht="21.75" customHeight="1">
      <c r="A22" s="126">
        <v>17</v>
      </c>
      <c r="B22" s="200" t="s">
        <v>250</v>
      </c>
      <c r="C22" s="175">
        <f>'Swo MARCH 12'!DL66</f>
        <v>0.2</v>
      </c>
      <c r="D22" s="176">
        <f>'Swo MARCH 12'!DM66</f>
        <v>1</v>
      </c>
      <c r="E22" s="175">
        <f>'Swo MARCH 12'!DN66</f>
        <v>0.4</v>
      </c>
      <c r="F22" s="175">
        <f>'Swo MARCH 12'!DO66</f>
        <v>0.2</v>
      </c>
      <c r="G22" s="175">
        <f>'Swo MARCH 12'!DP66</f>
        <v>0.4</v>
      </c>
      <c r="H22" s="176">
        <f>'Swo MARCH 12'!DQ66</f>
        <v>8</v>
      </c>
      <c r="I22" s="137">
        <f t="shared" si="0"/>
        <v>200</v>
      </c>
      <c r="J22" s="137">
        <f t="shared" si="1"/>
        <v>100</v>
      </c>
      <c r="K22" s="245">
        <f t="shared" si="2"/>
        <v>200</v>
      </c>
      <c r="L22" s="234"/>
      <c r="M22" s="125"/>
    </row>
    <row r="23" spans="1:13" s="198" customFormat="1" ht="21.75" customHeight="1">
      <c r="A23" s="126">
        <v>18</v>
      </c>
      <c r="B23" s="200" t="s">
        <v>251</v>
      </c>
      <c r="C23" s="175">
        <f>'Swo MARCH 12'!DS66</f>
        <v>0.1</v>
      </c>
      <c r="D23" s="176">
        <f>'Swo MARCH 12'!DT66</f>
        <v>1</v>
      </c>
      <c r="E23" s="175">
        <f>'Swo MARCH 12'!DU66</f>
        <v>0</v>
      </c>
      <c r="F23" s="175">
        <f>'Swo MARCH 12'!DV66</f>
        <v>0</v>
      </c>
      <c r="G23" s="175">
        <f>'Swo MARCH 12'!DW66</f>
        <v>0</v>
      </c>
      <c r="H23" s="176">
        <f>'Swo MARCH 12'!DX66</f>
        <v>0</v>
      </c>
      <c r="I23" s="137">
        <f t="shared" si="0"/>
        <v>0</v>
      </c>
      <c r="J23" s="137">
        <f t="shared" si="1"/>
        <v>0</v>
      </c>
      <c r="K23" s="245">
        <f t="shared" si="2"/>
        <v>0</v>
      </c>
      <c r="L23" s="234"/>
      <c r="M23" s="125"/>
    </row>
    <row r="24" spans="1:13" s="198" customFormat="1" ht="21.75" customHeight="1">
      <c r="A24" s="126">
        <v>19</v>
      </c>
      <c r="B24" s="200" t="s">
        <v>252</v>
      </c>
      <c r="C24" s="175">
        <f>'Swo MARCH 12'!DZ66</f>
        <v>0.2</v>
      </c>
      <c r="D24" s="176">
        <f>'Swo MARCH 12'!EA66</f>
        <v>0</v>
      </c>
      <c r="E24" s="175">
        <f>'Swo MARCH 12'!EB66</f>
        <v>0</v>
      </c>
      <c r="F24" s="175">
        <f>'Swo MARCH 12'!EC66</f>
        <v>0</v>
      </c>
      <c r="G24" s="175">
        <f>'Swo MARCH 12'!ED66</f>
        <v>0</v>
      </c>
      <c r="H24" s="176">
        <f>'Swo MARCH 12'!EE66</f>
        <v>0</v>
      </c>
      <c r="I24" s="137">
        <f t="shared" si="0"/>
        <v>0</v>
      </c>
      <c r="J24" s="137">
        <f t="shared" si="1"/>
        <v>0</v>
      </c>
      <c r="K24" s="245">
        <f t="shared" si="2"/>
        <v>0</v>
      </c>
      <c r="L24" s="234"/>
      <c r="M24" s="125"/>
    </row>
    <row r="25" spans="1:13" s="198" customFormat="1" ht="21.75" customHeight="1">
      <c r="A25" s="126">
        <v>20</v>
      </c>
      <c r="B25" s="200" t="s">
        <v>253</v>
      </c>
      <c r="C25" s="175">
        <f>'Swo MARCH 12'!EG66</f>
        <v>0.15</v>
      </c>
      <c r="D25" s="176">
        <f>'Swo MARCH 12'!EH66</f>
        <v>0</v>
      </c>
      <c r="E25" s="175">
        <f>'Swo MARCH 12'!EI66</f>
        <v>0.4</v>
      </c>
      <c r="F25" s="175">
        <f>'Swo MARCH 12'!EJ66</f>
        <v>0</v>
      </c>
      <c r="G25" s="175">
        <f>'Swo MARCH 12'!EK66</f>
        <v>0.1</v>
      </c>
      <c r="H25" s="176">
        <f>'Swo MARCH 12'!EL66</f>
        <v>2</v>
      </c>
      <c r="I25" s="137">
        <f t="shared" si="0"/>
        <v>66.66666666666667</v>
      </c>
      <c r="J25" s="137">
        <f t="shared" si="1"/>
        <v>25</v>
      </c>
      <c r="K25" s="245">
        <f t="shared" si="2"/>
        <v>266.6666666666667</v>
      </c>
      <c r="L25" s="234"/>
      <c r="M25" s="125"/>
    </row>
    <row r="26" spans="1:13" s="198" customFormat="1" ht="21.75" customHeight="1">
      <c r="A26" s="126">
        <v>21</v>
      </c>
      <c r="B26" s="200" t="s">
        <v>254</v>
      </c>
      <c r="C26" s="175">
        <f>'Swo MARCH 12'!EN66</f>
        <v>0.05</v>
      </c>
      <c r="D26" s="176">
        <f>'Swo MARCH 12'!EO66</f>
        <v>0</v>
      </c>
      <c r="E26" s="175">
        <f>'Swo MARCH 12'!EP66</f>
        <v>0</v>
      </c>
      <c r="F26" s="175">
        <f>'Swo MARCH 12'!EQ66</f>
        <v>0</v>
      </c>
      <c r="G26" s="175">
        <f>'Swo MARCH 12'!ER66</f>
        <v>0</v>
      </c>
      <c r="H26" s="176">
        <f>'Swo MARCH 12'!ES66</f>
        <v>0</v>
      </c>
      <c r="I26" s="137">
        <f t="shared" si="0"/>
        <v>0</v>
      </c>
      <c r="J26" s="137">
        <f t="shared" si="1"/>
        <v>0</v>
      </c>
      <c r="K26" s="245">
        <f t="shared" si="2"/>
        <v>0</v>
      </c>
      <c r="L26" s="234"/>
      <c r="M26" s="125"/>
    </row>
    <row r="27" spans="1:13" s="198" customFormat="1" ht="21.75" customHeight="1">
      <c r="A27" s="126">
        <v>22</v>
      </c>
      <c r="B27" s="200" t="s">
        <v>255</v>
      </c>
      <c r="C27" s="175">
        <f>'Swo MARCH 12'!EU66</f>
        <v>0.1</v>
      </c>
      <c r="D27" s="176">
        <f>'Swo MARCH 12'!EV66</f>
        <v>0</v>
      </c>
      <c r="E27" s="175">
        <f>'Swo MARCH 12'!EW66</f>
        <v>0.3</v>
      </c>
      <c r="F27" s="175">
        <f>'Swo MARCH 12'!EX66</f>
        <v>0</v>
      </c>
      <c r="G27" s="175">
        <f>'Swo MARCH 12'!EY66</f>
        <v>0.25</v>
      </c>
      <c r="H27" s="176">
        <f>'Swo MARCH 12'!EZ66</f>
        <v>0</v>
      </c>
      <c r="I27" s="137">
        <f t="shared" si="0"/>
        <v>250</v>
      </c>
      <c r="J27" s="137">
        <f t="shared" si="1"/>
        <v>83.33333333333334</v>
      </c>
      <c r="K27" s="245">
        <f t="shared" si="2"/>
        <v>299.99999999999994</v>
      </c>
      <c r="L27" s="234"/>
      <c r="M27" s="125"/>
    </row>
    <row r="28" spans="1:13" s="198" customFormat="1" ht="21.75" customHeight="1">
      <c r="A28" s="126">
        <v>23</v>
      </c>
      <c r="B28" s="200" t="s">
        <v>256</v>
      </c>
      <c r="C28" s="175">
        <f>'Swo MARCH 12'!FB66</f>
        <v>0.1</v>
      </c>
      <c r="D28" s="176">
        <f>'Swo MARCH 12'!FC66</f>
        <v>1</v>
      </c>
      <c r="E28" s="175">
        <f>'Swo MARCH 12'!FD66</f>
        <v>0.05</v>
      </c>
      <c r="F28" s="175">
        <f>'Swo MARCH 12'!FE66</f>
        <v>0.05</v>
      </c>
      <c r="G28" s="175">
        <f>'Swo MARCH 12'!FF66</f>
        <v>0.05</v>
      </c>
      <c r="H28" s="176">
        <f>'Swo MARCH 12'!FG66</f>
        <v>1</v>
      </c>
      <c r="I28" s="137">
        <f t="shared" si="0"/>
        <v>50</v>
      </c>
      <c r="J28" s="137">
        <f t="shared" si="1"/>
        <v>100</v>
      </c>
      <c r="K28" s="245">
        <f t="shared" si="2"/>
        <v>50</v>
      </c>
      <c r="L28" s="234"/>
      <c r="M28" s="125"/>
    </row>
    <row r="29" spans="1:13" s="198" customFormat="1" ht="21.75" customHeight="1">
      <c r="A29" s="126">
        <v>24</v>
      </c>
      <c r="B29" s="200" t="s">
        <v>257</v>
      </c>
      <c r="C29" s="175">
        <f>'Swo MARCH 12'!FI66</f>
        <v>0.05</v>
      </c>
      <c r="D29" s="176">
        <f>'Swo MARCH 12'!FJ66</f>
        <v>0</v>
      </c>
      <c r="E29" s="175">
        <f>'Swo MARCH 12'!FK66</f>
        <v>0</v>
      </c>
      <c r="F29" s="175">
        <f>'Swo MARCH 12'!FL66</f>
        <v>0</v>
      </c>
      <c r="G29" s="175">
        <f>'Swo MARCH 12'!FM66</f>
        <v>0</v>
      </c>
      <c r="H29" s="176">
        <f>'Swo MARCH 12'!FN66</f>
        <v>0</v>
      </c>
      <c r="I29" s="137">
        <f t="shared" si="0"/>
        <v>0</v>
      </c>
      <c r="J29" s="137">
        <f t="shared" si="1"/>
        <v>0</v>
      </c>
      <c r="K29" s="245">
        <f t="shared" si="2"/>
        <v>0</v>
      </c>
      <c r="L29" s="234"/>
      <c r="M29" s="125"/>
    </row>
    <row r="30" spans="1:13" s="198" customFormat="1" ht="21.75" customHeight="1">
      <c r="A30" s="126">
        <v>25</v>
      </c>
      <c r="B30" s="200" t="s">
        <v>258</v>
      </c>
      <c r="C30" s="175">
        <f>'Swo MARCH 12'!FP66</f>
        <v>0.2</v>
      </c>
      <c r="D30" s="176">
        <f>'Swo MARCH 12'!FQ66</f>
        <v>0</v>
      </c>
      <c r="E30" s="175">
        <f>'Swo MARCH 12'!FR66</f>
        <v>0</v>
      </c>
      <c r="F30" s="175">
        <f>'Swo MARCH 12'!FS66</f>
        <v>0</v>
      </c>
      <c r="G30" s="175">
        <f>'Swo MARCH 12'!FT66</f>
        <v>0</v>
      </c>
      <c r="H30" s="176">
        <f>'Swo MARCH 12'!FU66</f>
        <v>0</v>
      </c>
      <c r="I30" s="137">
        <f t="shared" si="0"/>
        <v>0</v>
      </c>
      <c r="J30" s="137">
        <f t="shared" si="1"/>
        <v>0</v>
      </c>
      <c r="K30" s="245">
        <f t="shared" si="2"/>
        <v>0</v>
      </c>
      <c r="L30" s="234"/>
      <c r="M30" s="125"/>
    </row>
    <row r="31" spans="1:13" s="198" customFormat="1" ht="21.75" customHeight="1">
      <c r="A31" s="126">
        <v>26</v>
      </c>
      <c r="B31" s="200" t="s">
        <v>259</v>
      </c>
      <c r="C31" s="175">
        <f>'Swo MARCH 12'!FW66</f>
        <v>0.1</v>
      </c>
      <c r="D31" s="176">
        <f>'Swo MARCH 12'!FX66</f>
        <v>0</v>
      </c>
      <c r="E31" s="175">
        <f>'Swo MARCH 12'!FY66</f>
        <v>0</v>
      </c>
      <c r="F31" s="175">
        <f>'Swo MARCH 12'!FZ66</f>
        <v>0</v>
      </c>
      <c r="G31" s="175">
        <f>'Swo MARCH 12'!GA66</f>
        <v>0</v>
      </c>
      <c r="H31" s="176">
        <f>'Swo MARCH 12'!GB66</f>
        <v>0</v>
      </c>
      <c r="I31" s="137">
        <f t="shared" si="0"/>
        <v>0</v>
      </c>
      <c r="J31" s="137">
        <f t="shared" si="1"/>
        <v>0</v>
      </c>
      <c r="K31" s="245">
        <f t="shared" si="2"/>
        <v>0</v>
      </c>
      <c r="L31" s="234"/>
      <c r="M31" s="125"/>
    </row>
    <row r="32" spans="1:13" s="199" customFormat="1" ht="21.75" customHeight="1" thickBot="1">
      <c r="A32" s="127"/>
      <c r="B32" s="202" t="s">
        <v>260</v>
      </c>
      <c r="C32" s="221">
        <f aca="true" t="shared" si="3" ref="C32:H32">SUM(C6:C31)</f>
        <v>4.999999999999999</v>
      </c>
      <c r="D32" s="222">
        <f t="shared" si="3"/>
        <v>16</v>
      </c>
      <c r="E32" s="221">
        <f t="shared" si="3"/>
        <v>7.550000000000002</v>
      </c>
      <c r="F32" s="221">
        <f t="shared" si="3"/>
        <v>3.25</v>
      </c>
      <c r="G32" s="221">
        <f t="shared" si="3"/>
        <v>5.6</v>
      </c>
      <c r="H32" s="222">
        <f t="shared" si="3"/>
        <v>73</v>
      </c>
      <c r="I32" s="139">
        <f t="shared" si="0"/>
        <v>112.00000000000001</v>
      </c>
      <c r="J32" s="139">
        <f>IF(E32&gt;0,(G32/E32)*100,0)</f>
        <v>74.17218543046356</v>
      </c>
      <c r="K32" s="384">
        <f t="shared" si="2"/>
        <v>151.00000000000006</v>
      </c>
      <c r="L32" s="235"/>
      <c r="M32" s="131"/>
    </row>
  </sheetData>
  <mergeCells count="2">
    <mergeCell ref="A3:B3"/>
    <mergeCell ref="C3:J3"/>
  </mergeCells>
  <printOptions horizontalCentered="1"/>
  <pageMargins left="0.75" right="0.75" top="1.31" bottom="1" header="0.5" footer="0.5"/>
  <pageSetup horizontalDpi="600" verticalDpi="600" orientation="portrait" paperSize="9" scale="94" r:id="rId1"/>
  <headerFooter alignWithMargins="0">
    <oddFooter>&amp;CPage &amp;P</oddFooter>
  </headerFooter>
</worksheet>
</file>

<file path=xl/worksheets/sheet25.xml><?xml version="1.0" encoding="utf-8"?>
<worksheet xmlns="http://schemas.openxmlformats.org/spreadsheetml/2006/main" xmlns:r="http://schemas.openxmlformats.org/officeDocument/2006/relationships">
  <sheetPr>
    <tabColor indexed="34"/>
  </sheetPr>
  <dimension ref="A1:R33"/>
  <sheetViews>
    <sheetView view="pageBreakPreview" zoomScale="120" zoomScaleNormal="75" zoomScaleSheetLayoutView="120" workbookViewId="0" topLeftCell="A1">
      <pane xSplit="2" ySplit="5" topLeftCell="C6" activePane="bottomRight" state="frozen"/>
      <selection pane="topLeft" activeCell="F36" sqref="F36"/>
      <selection pane="topRight" activeCell="F36" sqref="F36"/>
      <selection pane="bottomLeft" activeCell="F36" sqref="F36"/>
      <selection pane="bottomRight" activeCell="F36" sqref="F36"/>
    </sheetView>
  </sheetViews>
  <sheetFormatPr defaultColWidth="9.140625" defaultRowHeight="22.5" customHeight="1"/>
  <cols>
    <col min="1" max="1" width="5.28125" style="19" customWidth="1"/>
    <col min="2" max="2" width="9.7109375" style="19" customWidth="1"/>
    <col min="3" max="5" width="8.7109375" style="19" customWidth="1"/>
    <col min="6" max="6" width="7.28125" style="19" customWidth="1"/>
    <col min="7" max="7" width="8.7109375" style="19" customWidth="1"/>
    <col min="8" max="8" width="6.7109375" style="19" customWidth="1"/>
    <col min="9" max="9" width="9.28125" style="442" customWidth="1"/>
    <col min="10" max="11" width="8.7109375" style="19" customWidth="1"/>
    <col min="12" max="12" width="6.7109375" style="19" customWidth="1"/>
    <col min="13" max="13" width="2.7109375" style="19" customWidth="1"/>
    <col min="14" max="14" width="5.8515625" style="19" customWidth="1"/>
    <col min="15" max="16384" width="9.140625" style="19" customWidth="1"/>
  </cols>
  <sheetData>
    <row r="1" spans="1:14" ht="24" customHeight="1">
      <c r="A1" s="379" t="s">
        <v>433</v>
      </c>
      <c r="B1" s="380"/>
      <c r="C1" s="380"/>
      <c r="D1" s="380"/>
      <c r="E1" s="380"/>
      <c r="F1" s="380"/>
      <c r="G1" s="380"/>
      <c r="H1" s="380"/>
      <c r="I1" s="438"/>
      <c r="J1" s="380"/>
      <c r="K1" s="380"/>
      <c r="L1" s="381"/>
      <c r="M1" s="198"/>
      <c r="N1" s="198"/>
    </row>
    <row r="2" spans="1:14" ht="24" customHeight="1">
      <c r="A2" s="382" t="s">
        <v>312</v>
      </c>
      <c r="B2" s="182"/>
      <c r="C2" s="182"/>
      <c r="D2" s="182"/>
      <c r="E2" s="182"/>
      <c r="F2" s="182"/>
      <c r="G2" s="182"/>
      <c r="H2" s="182"/>
      <c r="I2" s="439"/>
      <c r="J2" s="182"/>
      <c r="K2" s="182"/>
      <c r="L2" s="383"/>
      <c r="M2" s="198"/>
      <c r="N2" s="198"/>
    </row>
    <row r="3" spans="1:14" ht="24" customHeight="1" thickBot="1">
      <c r="A3" s="566" t="s">
        <v>275</v>
      </c>
      <c r="B3" s="567"/>
      <c r="C3" s="567" t="s">
        <v>381</v>
      </c>
      <c r="D3" s="567"/>
      <c r="E3" s="567"/>
      <c r="F3" s="567"/>
      <c r="G3" s="567"/>
      <c r="H3" s="567"/>
      <c r="I3" s="567"/>
      <c r="J3" s="567"/>
      <c r="K3" s="567"/>
      <c r="L3" s="385"/>
      <c r="M3" s="199"/>
      <c r="N3" s="199"/>
    </row>
    <row r="4" spans="1:14" ht="62.25" customHeight="1" thickBot="1">
      <c r="A4" s="215" t="s">
        <v>224</v>
      </c>
      <c r="B4" s="216" t="s">
        <v>225</v>
      </c>
      <c r="C4" s="217" t="s">
        <v>226</v>
      </c>
      <c r="D4" s="217" t="s">
        <v>241</v>
      </c>
      <c r="E4" s="218" t="s">
        <v>227</v>
      </c>
      <c r="F4" s="226" t="s">
        <v>228</v>
      </c>
      <c r="G4" s="217" t="s">
        <v>229</v>
      </c>
      <c r="H4" s="217" t="s">
        <v>233</v>
      </c>
      <c r="I4" s="440" t="s">
        <v>390</v>
      </c>
      <c r="J4" s="216" t="s">
        <v>230</v>
      </c>
      <c r="K4" s="213" t="s">
        <v>231</v>
      </c>
      <c r="L4" s="243" t="s">
        <v>389</v>
      </c>
      <c r="M4" s="228"/>
      <c r="N4" s="209"/>
    </row>
    <row r="5" spans="1:18" s="198" customFormat="1" ht="21.75" customHeight="1" thickBot="1">
      <c r="A5" s="126">
        <v>1</v>
      </c>
      <c r="B5" s="194">
        <v>2</v>
      </c>
      <c r="C5" s="123">
        <v>3</v>
      </c>
      <c r="D5" s="123">
        <v>4</v>
      </c>
      <c r="E5" s="123">
        <v>5</v>
      </c>
      <c r="F5" s="123">
        <v>6</v>
      </c>
      <c r="G5" s="123">
        <v>7</v>
      </c>
      <c r="H5" s="123">
        <v>8</v>
      </c>
      <c r="I5" s="123">
        <v>9</v>
      </c>
      <c r="J5" s="123">
        <v>10</v>
      </c>
      <c r="K5" s="123">
        <v>11</v>
      </c>
      <c r="L5" s="123">
        <v>12</v>
      </c>
      <c r="M5" s="229"/>
      <c r="N5" s="210"/>
      <c r="O5" s="204"/>
      <c r="P5" s="227"/>
      <c r="Q5" s="227"/>
      <c r="R5" s="227"/>
    </row>
    <row r="6" spans="1:14" s="198" customFormat="1" ht="21.75" customHeight="1">
      <c r="A6" s="126">
        <v>1</v>
      </c>
      <c r="B6" s="200" t="s">
        <v>234</v>
      </c>
      <c r="C6" s="175">
        <f>'Swo MARCH 12'!D70</f>
        <v>5.4</v>
      </c>
      <c r="D6" s="176">
        <f>'Swo MARCH 12'!E70</f>
        <v>0</v>
      </c>
      <c r="E6" s="175">
        <f>'Swo MARCH 12'!F70</f>
        <v>5.9</v>
      </c>
      <c r="F6" s="175">
        <f>'Swo MARCH 12'!G70</f>
        <v>1</v>
      </c>
      <c r="G6" s="175">
        <f>'Swo MARCH 12'!H70</f>
        <v>5.9</v>
      </c>
      <c r="H6" s="176">
        <f>'Swo MARCH 12'!I70</f>
        <v>236</v>
      </c>
      <c r="I6" s="176">
        <f>'Swo MARCH 12'!J70</f>
        <v>0</v>
      </c>
      <c r="J6" s="138">
        <f>IF(C6&gt;0,(G6/C6)*100,0)</f>
        <v>109.25925925925925</v>
      </c>
      <c r="K6" s="137">
        <f>IF(E6&gt;0,(G6/E6)*100,0)</f>
        <v>100</v>
      </c>
      <c r="L6" s="245">
        <f>IF(E6&gt;0,(E6/C6)*100,0)</f>
        <v>109.25925925925925</v>
      </c>
      <c r="M6" s="233"/>
      <c r="N6" s="205"/>
    </row>
    <row r="7" spans="1:14" s="198" customFormat="1" ht="21.75" customHeight="1">
      <c r="A7" s="126">
        <v>2</v>
      </c>
      <c r="B7" s="200" t="s">
        <v>235</v>
      </c>
      <c r="C7" s="175">
        <f>'Swo MARCH 12'!K70</f>
        <v>2.2</v>
      </c>
      <c r="D7" s="176">
        <f>'Swo MARCH 12'!L70</f>
        <v>0</v>
      </c>
      <c r="E7" s="175">
        <f>'Swo MARCH 12'!M70</f>
        <v>2.68</v>
      </c>
      <c r="F7" s="175">
        <f>'Swo MARCH 12'!N70</f>
        <v>0.65</v>
      </c>
      <c r="G7" s="175">
        <f>'Swo MARCH 12'!O70</f>
        <v>2.68</v>
      </c>
      <c r="H7" s="176">
        <f>'Swo MARCH 12'!P70</f>
        <v>107</v>
      </c>
      <c r="I7" s="176">
        <f>'Swo MARCH 12'!Q70</f>
        <v>0</v>
      </c>
      <c r="J7" s="138">
        <f aca="true" t="shared" si="0" ref="J7:J32">IF(C7&gt;0,(G7/C7)*100,0)</f>
        <v>121.81818181818183</v>
      </c>
      <c r="K7" s="137">
        <f aca="true" t="shared" si="1" ref="K7:K31">IF(E7&gt;0,(G7/E7)*100,0)</f>
        <v>100</v>
      </c>
      <c r="L7" s="245">
        <f aca="true" t="shared" si="2" ref="L7:L32">IF(E7&gt;0,(E7/C7)*100,0)</f>
        <v>121.81818181818183</v>
      </c>
      <c r="M7" s="234"/>
      <c r="N7" s="125"/>
    </row>
    <row r="8" spans="1:14" s="198" customFormat="1" ht="21.75" customHeight="1">
      <c r="A8" s="126">
        <v>3</v>
      </c>
      <c r="B8" s="200" t="s">
        <v>236</v>
      </c>
      <c r="C8" s="175">
        <f>'Swo MARCH 12'!R70</f>
        <v>5</v>
      </c>
      <c r="D8" s="176">
        <f>'Swo MARCH 12'!S70</f>
        <v>0</v>
      </c>
      <c r="E8" s="175">
        <f>'Swo MARCH 12'!T70</f>
        <v>6.3</v>
      </c>
      <c r="F8" s="175">
        <f>'Swo MARCH 12'!U70</f>
        <v>1</v>
      </c>
      <c r="G8" s="175">
        <f>'Swo MARCH 12'!V70</f>
        <v>6.3</v>
      </c>
      <c r="H8" s="176">
        <f>'Swo MARCH 12'!W70</f>
        <v>252</v>
      </c>
      <c r="I8" s="176">
        <f>'Swo MARCH 12'!X70</f>
        <v>75</v>
      </c>
      <c r="J8" s="138">
        <f t="shared" si="0"/>
        <v>126</v>
      </c>
      <c r="K8" s="137">
        <f t="shared" si="1"/>
        <v>100</v>
      </c>
      <c r="L8" s="245">
        <f t="shared" si="2"/>
        <v>126</v>
      </c>
      <c r="M8" s="234"/>
      <c r="N8" s="125"/>
    </row>
    <row r="9" spans="1:14" s="198" customFormat="1" ht="21.75" customHeight="1">
      <c r="A9" s="126">
        <v>4</v>
      </c>
      <c r="B9" s="200" t="s">
        <v>238</v>
      </c>
      <c r="C9" s="175">
        <f>'Swo MARCH 12'!Y70</f>
        <v>4</v>
      </c>
      <c r="D9" s="176">
        <f>'Swo MARCH 12'!Z70</f>
        <v>0</v>
      </c>
      <c r="E9" s="175">
        <f>'Swo MARCH 12'!AA70</f>
        <v>5.03</v>
      </c>
      <c r="F9" s="175">
        <f>'Swo MARCH 12'!AB70</f>
        <v>0.68</v>
      </c>
      <c r="G9" s="175">
        <f>'Swo MARCH 12'!AC70</f>
        <v>4.88</v>
      </c>
      <c r="H9" s="176">
        <f>'Swo MARCH 12'!AD70</f>
        <v>195</v>
      </c>
      <c r="I9" s="176">
        <f>'Swo MARCH 12'!AE70</f>
        <v>0</v>
      </c>
      <c r="J9" s="138">
        <f t="shared" si="0"/>
        <v>122</v>
      </c>
      <c r="K9" s="137">
        <f t="shared" si="1"/>
        <v>97.01789264413519</v>
      </c>
      <c r="L9" s="245">
        <f t="shared" si="2"/>
        <v>125.75</v>
      </c>
      <c r="M9" s="234"/>
      <c r="N9" s="125"/>
    </row>
    <row r="10" spans="1:14" s="198" customFormat="1" ht="21.75" customHeight="1">
      <c r="A10" s="126">
        <v>5</v>
      </c>
      <c r="B10" s="200" t="s">
        <v>237</v>
      </c>
      <c r="C10" s="175">
        <f>'Swo MARCH 12'!AF70</f>
        <v>3.7</v>
      </c>
      <c r="D10" s="176">
        <f>'Swo MARCH 12'!AG70</f>
        <v>0</v>
      </c>
      <c r="E10" s="175">
        <f>'Swo MARCH 12'!AH70</f>
        <v>4.75</v>
      </c>
      <c r="F10" s="175">
        <f>'Swo MARCH 12'!AI70</f>
        <v>0.73</v>
      </c>
      <c r="G10" s="175">
        <f>'Swo MARCH 12'!AJ70</f>
        <v>4.75</v>
      </c>
      <c r="H10" s="176">
        <f>'Swo MARCH 12'!AK70</f>
        <v>191</v>
      </c>
      <c r="I10" s="176">
        <f>'Swo MARCH 12'!AL70</f>
        <v>0</v>
      </c>
      <c r="J10" s="138">
        <f t="shared" si="0"/>
        <v>128.3783783783784</v>
      </c>
      <c r="K10" s="137">
        <f t="shared" si="1"/>
        <v>100</v>
      </c>
      <c r="L10" s="245">
        <f t="shared" si="2"/>
        <v>128.3783783783784</v>
      </c>
      <c r="M10" s="234"/>
      <c r="N10" s="125"/>
    </row>
    <row r="11" spans="1:14" s="198" customFormat="1" ht="21.75" customHeight="1">
      <c r="A11" s="126">
        <v>6</v>
      </c>
      <c r="B11" s="200" t="s">
        <v>239</v>
      </c>
      <c r="C11" s="175">
        <f>'Swo MARCH 12'!AM70</f>
        <v>3.2</v>
      </c>
      <c r="D11" s="176">
        <f>'Swo MARCH 12'!AN70</f>
        <v>0</v>
      </c>
      <c r="E11" s="175">
        <f>'Swo MARCH 12'!AO70</f>
        <v>4.15</v>
      </c>
      <c r="F11" s="175">
        <f>'Swo MARCH 12'!AP70</f>
        <v>1.42</v>
      </c>
      <c r="G11" s="175">
        <f>'Swo MARCH 12'!AQ70</f>
        <v>4</v>
      </c>
      <c r="H11" s="176">
        <f>'Swo MARCH 12'!AR70</f>
        <v>160</v>
      </c>
      <c r="I11" s="176">
        <f>'Swo MARCH 12'!AS70</f>
        <v>27</v>
      </c>
      <c r="J11" s="138">
        <f t="shared" si="0"/>
        <v>125</v>
      </c>
      <c r="K11" s="137">
        <f t="shared" si="1"/>
        <v>96.38554216867469</v>
      </c>
      <c r="L11" s="245">
        <f t="shared" si="2"/>
        <v>129.6875</v>
      </c>
      <c r="M11" s="234"/>
      <c r="N11" s="125"/>
    </row>
    <row r="12" spans="1:14" s="198" customFormat="1" ht="21.75" customHeight="1">
      <c r="A12" s="126">
        <v>7</v>
      </c>
      <c r="B12" s="200" t="s">
        <v>240</v>
      </c>
      <c r="C12" s="175">
        <f>'Swo MARCH 12'!AT70</f>
        <v>6.8</v>
      </c>
      <c r="D12" s="176">
        <f>'Swo MARCH 12'!AU70</f>
        <v>0</v>
      </c>
      <c r="E12" s="175">
        <f>'Swo MARCH 12'!AV70</f>
        <v>5.75</v>
      </c>
      <c r="F12" s="175">
        <f>'Swo MARCH 12'!AW70</f>
        <v>2</v>
      </c>
      <c r="G12" s="175">
        <f>'Swo MARCH 12'!AX70</f>
        <v>5.75</v>
      </c>
      <c r="H12" s="176">
        <f>'Swo MARCH 12'!AY70</f>
        <v>230</v>
      </c>
      <c r="I12" s="176">
        <f>'Swo MARCH 12'!AZ70</f>
        <v>0</v>
      </c>
      <c r="J12" s="138">
        <f t="shared" si="0"/>
        <v>84.55882352941177</v>
      </c>
      <c r="K12" s="137">
        <f t="shared" si="1"/>
        <v>100</v>
      </c>
      <c r="L12" s="245">
        <f t="shared" si="2"/>
        <v>84.55882352941177</v>
      </c>
      <c r="M12" s="234"/>
      <c r="N12" s="125"/>
    </row>
    <row r="13" spans="1:14" s="198" customFormat="1" ht="21.75" customHeight="1">
      <c r="A13" s="126">
        <v>8</v>
      </c>
      <c r="B13" s="200" t="s">
        <v>261</v>
      </c>
      <c r="C13" s="175">
        <f>'Swo MARCH 12'!BA70</f>
        <v>10.4</v>
      </c>
      <c r="D13" s="176">
        <f>'Swo MARCH 12'!BB70</f>
        <v>0</v>
      </c>
      <c r="E13" s="175">
        <f>'Swo MARCH 12'!BC70</f>
        <v>8.65</v>
      </c>
      <c r="F13" s="175">
        <f>'Swo MARCH 12'!BD70</f>
        <v>0</v>
      </c>
      <c r="G13" s="175">
        <f>'Swo MARCH 12'!BE70</f>
        <v>8.65</v>
      </c>
      <c r="H13" s="176">
        <f>'Swo MARCH 12'!BF70</f>
        <v>346</v>
      </c>
      <c r="I13" s="176">
        <f>'Swo MARCH 12'!BG70</f>
        <v>5</v>
      </c>
      <c r="J13" s="138">
        <f t="shared" si="0"/>
        <v>83.17307692307693</v>
      </c>
      <c r="K13" s="137">
        <f t="shared" si="1"/>
        <v>100</v>
      </c>
      <c r="L13" s="245">
        <f t="shared" si="2"/>
        <v>83.17307692307693</v>
      </c>
      <c r="M13" s="234"/>
      <c r="N13" s="125"/>
    </row>
    <row r="14" spans="1:14" s="198" customFormat="1" ht="21.75" customHeight="1">
      <c r="A14" s="126">
        <v>9</v>
      </c>
      <c r="B14" s="200" t="s">
        <v>242</v>
      </c>
      <c r="C14" s="175">
        <f>'Swo MARCH 12'!BH70</f>
        <v>6.1</v>
      </c>
      <c r="D14" s="176">
        <f>'Swo MARCH 12'!BI70</f>
        <v>0</v>
      </c>
      <c r="E14" s="175">
        <f>'Swo MARCH 12'!BJ70</f>
        <v>3.08</v>
      </c>
      <c r="F14" s="175">
        <f>'Swo MARCH 12'!BK70</f>
        <v>0.26</v>
      </c>
      <c r="G14" s="175">
        <f>'Swo MARCH 12'!BL70</f>
        <v>3.08</v>
      </c>
      <c r="H14" s="176">
        <f>'Swo MARCH 12'!BM70</f>
        <v>123</v>
      </c>
      <c r="I14" s="176">
        <f>'Swo MARCH 12'!BN70</f>
        <v>0</v>
      </c>
      <c r="J14" s="138">
        <f t="shared" si="0"/>
        <v>50.49180327868853</v>
      </c>
      <c r="K14" s="137">
        <f t="shared" si="1"/>
        <v>100</v>
      </c>
      <c r="L14" s="245">
        <f t="shared" si="2"/>
        <v>50.49180327868853</v>
      </c>
      <c r="M14" s="234"/>
      <c r="N14" s="125"/>
    </row>
    <row r="15" spans="1:14" s="198" customFormat="1" ht="21.75" customHeight="1">
      <c r="A15" s="126">
        <v>10</v>
      </c>
      <c r="B15" s="200" t="s">
        <v>243</v>
      </c>
      <c r="C15" s="175">
        <f>'Swo MARCH 12'!BO70</f>
        <v>3.8</v>
      </c>
      <c r="D15" s="176">
        <f>'Swo MARCH 12'!BP70</f>
        <v>0</v>
      </c>
      <c r="E15" s="175">
        <f>'Swo MARCH 12'!BQ70</f>
        <v>2.65</v>
      </c>
      <c r="F15" s="175">
        <f>'Swo MARCH 12'!BR70</f>
        <v>0.25</v>
      </c>
      <c r="G15" s="175">
        <f>'Swo MARCH 12'!BS70</f>
        <v>2.6</v>
      </c>
      <c r="H15" s="176">
        <f>'Swo MARCH 12'!BT70</f>
        <v>104</v>
      </c>
      <c r="I15" s="176">
        <f>'Swo MARCH 12'!BU70</f>
        <v>5</v>
      </c>
      <c r="J15" s="138">
        <f t="shared" si="0"/>
        <v>68.42105263157895</v>
      </c>
      <c r="K15" s="137">
        <f t="shared" si="1"/>
        <v>98.11320754716982</v>
      </c>
      <c r="L15" s="245">
        <f t="shared" si="2"/>
        <v>69.73684210526316</v>
      </c>
      <c r="M15" s="234"/>
      <c r="N15" s="125"/>
    </row>
    <row r="16" spans="1:14" s="198" customFormat="1" ht="21.75" customHeight="1">
      <c r="A16" s="126">
        <v>11</v>
      </c>
      <c r="B16" s="200" t="s">
        <v>244</v>
      </c>
      <c r="C16" s="175">
        <f>'Swo MARCH 12'!BV70</f>
        <v>9</v>
      </c>
      <c r="D16" s="176">
        <f>'Swo MARCH 12'!BW70</f>
        <v>0</v>
      </c>
      <c r="E16" s="175">
        <f>'Swo MARCH 12'!BX70</f>
        <v>6.35</v>
      </c>
      <c r="F16" s="175">
        <f>'Swo MARCH 12'!BY70</f>
        <v>1</v>
      </c>
      <c r="G16" s="175">
        <f>'Swo MARCH 12'!BZ70</f>
        <v>6.35</v>
      </c>
      <c r="H16" s="176">
        <f>'Swo MARCH 12'!CA70</f>
        <v>254</v>
      </c>
      <c r="I16" s="176">
        <f>'Swo MARCH 12'!CB70</f>
        <v>0</v>
      </c>
      <c r="J16" s="138">
        <f t="shared" si="0"/>
        <v>70.55555555555554</v>
      </c>
      <c r="K16" s="137">
        <f t="shared" si="1"/>
        <v>100</v>
      </c>
      <c r="L16" s="245">
        <f t="shared" si="2"/>
        <v>70.55555555555554</v>
      </c>
      <c r="M16" s="234"/>
      <c r="N16" s="125"/>
    </row>
    <row r="17" spans="1:14" s="198" customFormat="1" ht="21.75" customHeight="1">
      <c r="A17" s="126">
        <v>12</v>
      </c>
      <c r="B17" s="200" t="s">
        <v>245</v>
      </c>
      <c r="C17" s="175">
        <f>'Swo MARCH 12'!CC70</f>
        <v>1.1</v>
      </c>
      <c r="D17" s="176">
        <f>'Swo MARCH 12'!CD70</f>
        <v>0</v>
      </c>
      <c r="E17" s="175">
        <f>'Swo MARCH 12'!CE70</f>
        <v>1.5</v>
      </c>
      <c r="F17" s="175">
        <f>'Swo MARCH 12'!CF70</f>
        <v>0</v>
      </c>
      <c r="G17" s="175">
        <f>'Swo MARCH 12'!CG70</f>
        <v>1.5</v>
      </c>
      <c r="H17" s="176">
        <f>'Swo MARCH 12'!CH70</f>
        <v>60</v>
      </c>
      <c r="I17" s="176">
        <f>'Swo MARCH 12'!CI70</f>
        <v>7</v>
      </c>
      <c r="J17" s="138">
        <f t="shared" si="0"/>
        <v>136.36363636363635</v>
      </c>
      <c r="K17" s="137">
        <f t="shared" si="1"/>
        <v>100</v>
      </c>
      <c r="L17" s="245">
        <f t="shared" si="2"/>
        <v>136.36363636363635</v>
      </c>
      <c r="M17" s="234"/>
      <c r="N17" s="125"/>
    </row>
    <row r="18" spans="1:14" s="198" customFormat="1" ht="21.75" customHeight="1">
      <c r="A18" s="126">
        <v>13</v>
      </c>
      <c r="B18" s="200" t="s">
        <v>246</v>
      </c>
      <c r="C18" s="175">
        <f>'Swo MARCH 12'!CJ70</f>
        <v>5.3</v>
      </c>
      <c r="D18" s="176">
        <f>'Swo MARCH 12'!CK70</f>
        <v>0</v>
      </c>
      <c r="E18" s="175">
        <f>'Swo MARCH 12'!CL70</f>
        <v>6.4</v>
      </c>
      <c r="F18" s="175">
        <f>'Swo MARCH 12'!CM70</f>
        <v>0</v>
      </c>
      <c r="G18" s="175">
        <f>'Swo MARCH 12'!CN70</f>
        <v>6.4</v>
      </c>
      <c r="H18" s="176">
        <f>'Swo MARCH 12'!CO70</f>
        <v>266</v>
      </c>
      <c r="I18" s="176">
        <f>'Swo MARCH 12'!CP70</f>
        <v>0</v>
      </c>
      <c r="J18" s="138">
        <f t="shared" si="0"/>
        <v>120.75471698113209</v>
      </c>
      <c r="K18" s="137">
        <f t="shared" si="1"/>
        <v>100</v>
      </c>
      <c r="L18" s="245">
        <f t="shared" si="2"/>
        <v>120.75471698113209</v>
      </c>
      <c r="M18" s="234"/>
      <c r="N18" s="125"/>
    </row>
    <row r="19" spans="1:14" s="198" customFormat="1" ht="21.75" customHeight="1">
      <c r="A19" s="126">
        <v>14</v>
      </c>
      <c r="B19" s="200" t="s">
        <v>247</v>
      </c>
      <c r="C19" s="175">
        <f>'Swo MARCH 12'!CQ70</f>
        <v>3.8</v>
      </c>
      <c r="D19" s="176">
        <f>'Swo MARCH 12'!CR70</f>
        <v>0</v>
      </c>
      <c r="E19" s="175">
        <f>'Swo MARCH 12'!CS70</f>
        <v>2.8</v>
      </c>
      <c r="F19" s="175">
        <f>'Swo MARCH 12'!CT70</f>
        <v>0.15</v>
      </c>
      <c r="G19" s="175">
        <f>'Swo MARCH 12'!CU70</f>
        <v>2.8</v>
      </c>
      <c r="H19" s="176">
        <f>'Swo MARCH 12'!CV70</f>
        <v>112</v>
      </c>
      <c r="I19" s="176">
        <f>'Swo MARCH 12'!CW70</f>
        <v>0</v>
      </c>
      <c r="J19" s="138">
        <f t="shared" si="0"/>
        <v>73.68421052631578</v>
      </c>
      <c r="K19" s="137">
        <f t="shared" si="1"/>
        <v>100</v>
      </c>
      <c r="L19" s="245">
        <f t="shared" si="2"/>
        <v>73.68421052631578</v>
      </c>
      <c r="M19" s="234"/>
      <c r="N19" s="125"/>
    </row>
    <row r="20" spans="1:14" s="198" customFormat="1" ht="21.75" customHeight="1">
      <c r="A20" s="126">
        <v>15</v>
      </c>
      <c r="B20" s="200" t="s">
        <v>248</v>
      </c>
      <c r="C20" s="175">
        <f>'Swo MARCH 12'!CX70</f>
        <v>4.1</v>
      </c>
      <c r="D20" s="176">
        <f>'Swo MARCH 12'!CY70</f>
        <v>0</v>
      </c>
      <c r="E20" s="175">
        <f>'Swo MARCH 12'!CZ70</f>
        <v>2.08</v>
      </c>
      <c r="F20" s="175">
        <f>'Swo MARCH 12'!DA70</f>
        <v>0.5</v>
      </c>
      <c r="G20" s="175">
        <f>'Swo MARCH 12'!DB70</f>
        <v>2.08</v>
      </c>
      <c r="H20" s="176">
        <f>'Swo MARCH 12'!DC70</f>
        <v>83</v>
      </c>
      <c r="I20" s="176">
        <f>'Swo MARCH 12'!DD70</f>
        <v>2</v>
      </c>
      <c r="J20" s="138">
        <f t="shared" si="0"/>
        <v>50.73170731707317</v>
      </c>
      <c r="K20" s="137">
        <f t="shared" si="1"/>
        <v>100</v>
      </c>
      <c r="L20" s="245">
        <f t="shared" si="2"/>
        <v>50.73170731707317</v>
      </c>
      <c r="M20" s="234"/>
      <c r="N20" s="125"/>
    </row>
    <row r="21" spans="1:14" s="198" customFormat="1" ht="21.75" customHeight="1">
      <c r="A21" s="126">
        <v>16</v>
      </c>
      <c r="B21" s="200" t="s">
        <v>249</v>
      </c>
      <c r="C21" s="175">
        <f>'Swo MARCH 12'!DE70</f>
        <v>5.7</v>
      </c>
      <c r="D21" s="176">
        <f>'Swo MARCH 12'!DF70</f>
        <v>0</v>
      </c>
      <c r="E21" s="175">
        <f>'Swo MARCH 12'!DG70</f>
        <v>1.48</v>
      </c>
      <c r="F21" s="175">
        <f>'Swo MARCH 12'!DH70</f>
        <v>0.42</v>
      </c>
      <c r="G21" s="175">
        <f>'Swo MARCH 12'!DI70</f>
        <v>1.3</v>
      </c>
      <c r="H21" s="176">
        <f>'Swo MARCH 12'!DJ70</f>
        <v>52</v>
      </c>
      <c r="I21" s="176">
        <f>'Swo MARCH 12'!DK70</f>
        <v>0</v>
      </c>
      <c r="J21" s="138">
        <f t="shared" si="0"/>
        <v>22.807017543859647</v>
      </c>
      <c r="K21" s="137">
        <f t="shared" si="1"/>
        <v>87.83783783783784</v>
      </c>
      <c r="L21" s="245">
        <f t="shared" si="2"/>
        <v>25.964912280701753</v>
      </c>
      <c r="M21" s="234"/>
      <c r="N21" s="125"/>
    </row>
    <row r="22" spans="1:14" s="198" customFormat="1" ht="21.75" customHeight="1">
      <c r="A22" s="126">
        <v>17</v>
      </c>
      <c r="B22" s="200" t="s">
        <v>250</v>
      </c>
      <c r="C22" s="175">
        <f>'Swo MARCH 12'!DL70</f>
        <v>2.5</v>
      </c>
      <c r="D22" s="176">
        <f>'Swo MARCH 12'!DM70</f>
        <v>0</v>
      </c>
      <c r="E22" s="175">
        <f>'Swo MARCH 12'!DN70</f>
        <v>0.65</v>
      </c>
      <c r="F22" s="175">
        <f>'Swo MARCH 12'!DO70</f>
        <v>0.05</v>
      </c>
      <c r="G22" s="175">
        <f>'Swo MARCH 12'!DP70</f>
        <v>0.05</v>
      </c>
      <c r="H22" s="176">
        <f>'Swo MARCH 12'!DQ70</f>
        <v>2</v>
      </c>
      <c r="I22" s="176">
        <f>'Swo MARCH 12'!DR70</f>
        <v>0</v>
      </c>
      <c r="J22" s="138">
        <f t="shared" si="0"/>
        <v>2</v>
      </c>
      <c r="K22" s="137">
        <f t="shared" si="1"/>
        <v>7.6923076923076925</v>
      </c>
      <c r="L22" s="245">
        <f t="shared" si="2"/>
        <v>26</v>
      </c>
      <c r="M22" s="234"/>
      <c r="N22" s="125"/>
    </row>
    <row r="23" spans="1:14" s="198" customFormat="1" ht="21.75" customHeight="1">
      <c r="A23" s="126">
        <v>18</v>
      </c>
      <c r="B23" s="200" t="s">
        <v>251</v>
      </c>
      <c r="C23" s="175">
        <f>'Swo MARCH 12'!DS70</f>
        <v>0.2</v>
      </c>
      <c r="D23" s="176">
        <f>'Swo MARCH 12'!DT70</f>
        <v>0</v>
      </c>
      <c r="E23" s="175">
        <f>'Swo MARCH 12'!DU70</f>
        <v>0.25</v>
      </c>
      <c r="F23" s="175">
        <f>'Swo MARCH 12'!DV70</f>
        <v>0</v>
      </c>
      <c r="G23" s="175">
        <f>'Swo MARCH 12'!DW70</f>
        <v>0.18</v>
      </c>
      <c r="H23" s="176">
        <f>'Swo MARCH 12'!DX70</f>
        <v>7</v>
      </c>
      <c r="I23" s="176">
        <f>'Swo MARCH 12'!DY70</f>
        <v>0</v>
      </c>
      <c r="J23" s="138">
        <f t="shared" si="0"/>
        <v>89.99999999999999</v>
      </c>
      <c r="K23" s="137">
        <f t="shared" si="1"/>
        <v>72</v>
      </c>
      <c r="L23" s="245">
        <f t="shared" si="2"/>
        <v>125</v>
      </c>
      <c r="M23" s="234"/>
      <c r="N23" s="125"/>
    </row>
    <row r="24" spans="1:14" s="198" customFormat="1" ht="21.75" customHeight="1">
      <c r="A24" s="126">
        <v>19</v>
      </c>
      <c r="B24" s="200" t="s">
        <v>252</v>
      </c>
      <c r="C24" s="175">
        <f>'Swo MARCH 12'!DZ70</f>
        <v>4.1</v>
      </c>
      <c r="D24" s="176">
        <f>'Swo MARCH 12'!EA70</f>
        <v>0</v>
      </c>
      <c r="E24" s="175">
        <f>'Swo MARCH 12'!EB70</f>
        <v>2.2</v>
      </c>
      <c r="F24" s="175">
        <f>'Swo MARCH 12'!EC70</f>
        <v>0.15</v>
      </c>
      <c r="G24" s="175">
        <f>'Swo MARCH 12'!ED70</f>
        <v>2.2</v>
      </c>
      <c r="H24" s="176">
        <f>'Swo MARCH 12'!EE70</f>
        <v>88</v>
      </c>
      <c r="I24" s="176">
        <f>'Swo MARCH 12'!EF70</f>
        <v>0</v>
      </c>
      <c r="J24" s="138">
        <f t="shared" si="0"/>
        <v>53.658536585365866</v>
      </c>
      <c r="K24" s="137">
        <f t="shared" si="1"/>
        <v>100</v>
      </c>
      <c r="L24" s="245">
        <f t="shared" si="2"/>
        <v>53.658536585365866</v>
      </c>
      <c r="M24" s="234"/>
      <c r="N24" s="125"/>
    </row>
    <row r="25" spans="1:14" s="198" customFormat="1" ht="21.75" customHeight="1">
      <c r="A25" s="126">
        <v>20</v>
      </c>
      <c r="B25" s="200" t="s">
        <v>253</v>
      </c>
      <c r="C25" s="175">
        <f>'Swo MARCH 12'!EG70</f>
        <v>1.8</v>
      </c>
      <c r="D25" s="176">
        <f>'Swo MARCH 12'!EH70</f>
        <v>0</v>
      </c>
      <c r="E25" s="175">
        <f>'Swo MARCH 12'!EI70</f>
        <v>1.1</v>
      </c>
      <c r="F25" s="175">
        <f>'Swo MARCH 12'!EJ70</f>
        <v>0.35</v>
      </c>
      <c r="G25" s="175">
        <f>'Swo MARCH 12'!EK70</f>
        <v>1.1</v>
      </c>
      <c r="H25" s="176">
        <f>'Swo MARCH 12'!EL70</f>
        <v>44</v>
      </c>
      <c r="I25" s="176">
        <f>'Swo MARCH 12'!EM70</f>
        <v>0</v>
      </c>
      <c r="J25" s="138">
        <f t="shared" si="0"/>
        <v>61.111111111111114</v>
      </c>
      <c r="K25" s="137">
        <f t="shared" si="1"/>
        <v>100</v>
      </c>
      <c r="L25" s="245">
        <f t="shared" si="2"/>
        <v>61.111111111111114</v>
      </c>
      <c r="M25" s="234"/>
      <c r="N25" s="125"/>
    </row>
    <row r="26" spans="1:14" s="198" customFormat="1" ht="21.75" customHeight="1">
      <c r="A26" s="126">
        <v>21</v>
      </c>
      <c r="B26" s="200" t="s">
        <v>254</v>
      </c>
      <c r="C26" s="175">
        <f>'Swo MARCH 12'!EN70</f>
        <v>0.3</v>
      </c>
      <c r="D26" s="176">
        <f>'Swo MARCH 12'!EO70</f>
        <v>0</v>
      </c>
      <c r="E26" s="175">
        <f>'Swo MARCH 12'!EP70</f>
        <v>0.43</v>
      </c>
      <c r="F26" s="175">
        <f>'Swo MARCH 12'!EQ70</f>
        <v>0.02</v>
      </c>
      <c r="G26" s="175">
        <f>'Swo MARCH 12'!ER70</f>
        <v>0.35</v>
      </c>
      <c r="H26" s="176">
        <f>'Swo MARCH 12'!ES70</f>
        <v>15</v>
      </c>
      <c r="I26" s="176">
        <f>'Swo MARCH 12'!ET70</f>
        <v>0</v>
      </c>
      <c r="J26" s="138">
        <f t="shared" si="0"/>
        <v>116.66666666666667</v>
      </c>
      <c r="K26" s="137">
        <f t="shared" si="1"/>
        <v>81.3953488372093</v>
      </c>
      <c r="L26" s="245">
        <f t="shared" si="2"/>
        <v>143.33333333333334</v>
      </c>
      <c r="M26" s="234"/>
      <c r="N26" s="125"/>
    </row>
    <row r="27" spans="1:14" s="198" customFormat="1" ht="21.75" customHeight="1">
      <c r="A27" s="126">
        <v>22</v>
      </c>
      <c r="B27" s="200" t="s">
        <v>255</v>
      </c>
      <c r="C27" s="175">
        <f>'Swo MARCH 12'!EU70</f>
        <v>1.1</v>
      </c>
      <c r="D27" s="176">
        <f>'Swo MARCH 12'!EV70</f>
        <v>0</v>
      </c>
      <c r="E27" s="175">
        <f>'Swo MARCH 12'!EW70</f>
        <v>0.73</v>
      </c>
      <c r="F27" s="175">
        <f>'Swo MARCH 12'!EX70</f>
        <v>0.15</v>
      </c>
      <c r="G27" s="175">
        <f>'Swo MARCH 12'!EY70</f>
        <v>0.7</v>
      </c>
      <c r="H27" s="176">
        <f>'Swo MARCH 12'!EZ70</f>
        <v>28</v>
      </c>
      <c r="I27" s="176">
        <f>'Swo MARCH 12'!FA70</f>
        <v>0</v>
      </c>
      <c r="J27" s="138">
        <f t="shared" si="0"/>
        <v>63.636363636363626</v>
      </c>
      <c r="K27" s="137">
        <f t="shared" si="1"/>
        <v>95.8904109589041</v>
      </c>
      <c r="L27" s="245">
        <f t="shared" si="2"/>
        <v>66.36363636363636</v>
      </c>
      <c r="M27" s="234"/>
      <c r="N27" s="125"/>
    </row>
    <row r="28" spans="1:14" s="198" customFormat="1" ht="21.75" customHeight="1">
      <c r="A28" s="126">
        <v>23</v>
      </c>
      <c r="B28" s="200" t="s">
        <v>256</v>
      </c>
      <c r="C28" s="175">
        <f>'Swo MARCH 12'!FB70</f>
        <v>0.9</v>
      </c>
      <c r="D28" s="176">
        <f>'Swo MARCH 12'!FC70</f>
        <v>0</v>
      </c>
      <c r="E28" s="175">
        <f>'Swo MARCH 12'!FD70</f>
        <v>0.33</v>
      </c>
      <c r="F28" s="175">
        <f>'Swo MARCH 12'!FE70</f>
        <v>0.1</v>
      </c>
      <c r="G28" s="175">
        <f>'Swo MARCH 12'!FF70</f>
        <v>0.33</v>
      </c>
      <c r="H28" s="176">
        <f>'Swo MARCH 12'!FG70</f>
        <v>9</v>
      </c>
      <c r="I28" s="176">
        <f>'Swo MARCH 12'!FH70</f>
        <v>0</v>
      </c>
      <c r="J28" s="138">
        <f t="shared" si="0"/>
        <v>36.66666666666667</v>
      </c>
      <c r="K28" s="137">
        <f t="shared" si="1"/>
        <v>100</v>
      </c>
      <c r="L28" s="245">
        <f t="shared" si="2"/>
        <v>36.66666666666667</v>
      </c>
      <c r="M28" s="234"/>
      <c r="N28" s="125"/>
    </row>
    <row r="29" spans="1:14" s="198" customFormat="1" ht="21.75" customHeight="1">
      <c r="A29" s="126">
        <v>24</v>
      </c>
      <c r="B29" s="200" t="s">
        <v>257</v>
      </c>
      <c r="C29" s="175">
        <f>'Swo MARCH 12'!FI70</f>
        <v>0.1</v>
      </c>
      <c r="D29" s="176">
        <f>'Swo MARCH 12'!FJ70</f>
        <v>0</v>
      </c>
      <c r="E29" s="175">
        <f>'Swo MARCH 12'!FK70</f>
        <v>0.01</v>
      </c>
      <c r="F29" s="175">
        <f>'Swo MARCH 12'!FL70</f>
        <v>0</v>
      </c>
      <c r="G29" s="175">
        <f>'Swo MARCH 12'!FM70</f>
        <v>0</v>
      </c>
      <c r="H29" s="176">
        <f>'Swo MARCH 12'!FN70</f>
        <v>0</v>
      </c>
      <c r="I29" s="176">
        <f>'Swo MARCH 12'!FO70</f>
        <v>0</v>
      </c>
      <c r="J29" s="138">
        <f t="shared" si="0"/>
        <v>0</v>
      </c>
      <c r="K29" s="137">
        <f t="shared" si="1"/>
        <v>0</v>
      </c>
      <c r="L29" s="245">
        <f t="shared" si="2"/>
        <v>10</v>
      </c>
      <c r="M29" s="234"/>
      <c r="N29" s="125"/>
    </row>
    <row r="30" spans="1:14" s="198" customFormat="1" ht="21.75" customHeight="1">
      <c r="A30" s="126">
        <v>25</v>
      </c>
      <c r="B30" s="200" t="s">
        <v>258</v>
      </c>
      <c r="C30" s="175">
        <f>'Swo MARCH 12'!FP70</f>
        <v>3.3</v>
      </c>
      <c r="D30" s="176">
        <f>'Swo MARCH 12'!FQ70</f>
        <v>0</v>
      </c>
      <c r="E30" s="175">
        <f>'Swo MARCH 12'!FR70</f>
        <v>1.26</v>
      </c>
      <c r="F30" s="175">
        <f>'Swo MARCH 12'!FS70</f>
        <v>0.3</v>
      </c>
      <c r="G30" s="175">
        <f>'Swo MARCH 12'!FT70</f>
        <v>1.25</v>
      </c>
      <c r="H30" s="176">
        <f>'Swo MARCH 12'!FU70</f>
        <v>20</v>
      </c>
      <c r="I30" s="176">
        <f>'Swo MARCH 12'!FV70</f>
        <v>0</v>
      </c>
      <c r="J30" s="138">
        <f t="shared" si="0"/>
        <v>37.878787878787875</v>
      </c>
      <c r="K30" s="137">
        <f t="shared" si="1"/>
        <v>99.20634920634922</v>
      </c>
      <c r="L30" s="245">
        <f t="shared" si="2"/>
        <v>38.18181818181819</v>
      </c>
      <c r="M30" s="234"/>
      <c r="N30" s="125"/>
    </row>
    <row r="31" spans="1:14" s="198" customFormat="1" ht="21.75" customHeight="1">
      <c r="A31" s="126">
        <v>26</v>
      </c>
      <c r="B31" s="200" t="s">
        <v>259</v>
      </c>
      <c r="C31" s="175">
        <f>'Swo MARCH 12'!FW70</f>
        <v>1.1</v>
      </c>
      <c r="D31" s="176">
        <f>'Swo MARCH 12'!FX70</f>
        <v>0</v>
      </c>
      <c r="E31" s="175">
        <f>'Swo MARCH 12'!FY70</f>
        <v>0.28</v>
      </c>
      <c r="F31" s="175">
        <f>'Swo MARCH 12'!FZ70</f>
        <v>0</v>
      </c>
      <c r="G31" s="175">
        <f>'Swo MARCH 12'!GA70</f>
        <v>0.28</v>
      </c>
      <c r="H31" s="176">
        <f>'Swo MARCH 12'!GB70</f>
        <v>11</v>
      </c>
      <c r="I31" s="176">
        <f>'Swo MARCH 12'!GC70</f>
        <v>0</v>
      </c>
      <c r="J31" s="138">
        <f t="shared" si="0"/>
        <v>25.454545454545457</v>
      </c>
      <c r="K31" s="137">
        <f t="shared" si="1"/>
        <v>100</v>
      </c>
      <c r="L31" s="245">
        <f t="shared" si="2"/>
        <v>25.454545454545457</v>
      </c>
      <c r="M31" s="234"/>
      <c r="N31" s="125"/>
    </row>
    <row r="32" spans="1:14" s="199" customFormat="1" ht="21.75" customHeight="1" thickBot="1">
      <c r="A32" s="127"/>
      <c r="B32" s="202" t="s">
        <v>260</v>
      </c>
      <c r="C32" s="221">
        <f aca="true" t="shared" si="3" ref="C32:I32">SUM(C6:C31)</f>
        <v>94.99999999999997</v>
      </c>
      <c r="D32" s="222">
        <f t="shared" si="3"/>
        <v>0</v>
      </c>
      <c r="E32" s="221">
        <f t="shared" si="3"/>
        <v>76.79000000000002</v>
      </c>
      <c r="F32" s="221">
        <f t="shared" si="3"/>
        <v>11.180000000000001</v>
      </c>
      <c r="G32" s="221">
        <f t="shared" si="3"/>
        <v>75.46</v>
      </c>
      <c r="H32" s="222">
        <f t="shared" si="3"/>
        <v>2995</v>
      </c>
      <c r="I32" s="222">
        <f t="shared" si="3"/>
        <v>121</v>
      </c>
      <c r="J32" s="192">
        <f t="shared" si="0"/>
        <v>79.43157894736844</v>
      </c>
      <c r="K32" s="139">
        <f>IF(E32&gt;0,(G32/E32)*100,0)</f>
        <v>98.26800364630807</v>
      </c>
      <c r="L32" s="384">
        <f t="shared" si="2"/>
        <v>80.83157894736847</v>
      </c>
      <c r="M32" s="235"/>
      <c r="N32" s="131"/>
    </row>
    <row r="33" ht="22.5" customHeight="1">
      <c r="E33" s="224"/>
    </row>
  </sheetData>
  <mergeCells count="2">
    <mergeCell ref="A3:B3"/>
    <mergeCell ref="C3:K3"/>
  </mergeCells>
  <printOptions horizontalCentered="1"/>
  <pageMargins left="0.75" right="0.75" top="1.31" bottom="1" header="0.5" footer="0.5"/>
  <pageSetup horizontalDpi="600" verticalDpi="600" orientation="portrait" paperSize="9" scale="90" r:id="rId1"/>
  <headerFooter alignWithMargins="0">
    <oddFooter>&amp;CPage &amp;P</oddFooter>
  </headerFooter>
</worksheet>
</file>

<file path=xl/worksheets/sheet26.xml><?xml version="1.0" encoding="utf-8"?>
<worksheet xmlns="http://schemas.openxmlformats.org/spreadsheetml/2006/main" xmlns:r="http://schemas.openxmlformats.org/officeDocument/2006/relationships">
  <sheetPr>
    <tabColor indexed="9"/>
  </sheetPr>
  <dimension ref="A1:Q32"/>
  <sheetViews>
    <sheetView view="pageBreakPreview" zoomScale="120" zoomScaleSheetLayoutView="120" workbookViewId="0" topLeftCell="A1">
      <pane xSplit="2" ySplit="5" topLeftCell="C6" activePane="bottomRight" state="frozen"/>
      <selection pane="topLeft" activeCell="F36" sqref="F36"/>
      <selection pane="topRight" activeCell="F36" sqref="F36"/>
      <selection pane="bottomLeft" activeCell="F36" sqref="F36"/>
      <selection pane="bottomRight" activeCell="F36" sqref="F36"/>
    </sheetView>
  </sheetViews>
  <sheetFormatPr defaultColWidth="9.140625" defaultRowHeight="22.5" customHeight="1"/>
  <cols>
    <col min="1" max="1" width="5.28125" style="19" customWidth="1"/>
    <col min="2" max="2" width="9.7109375" style="19" customWidth="1"/>
    <col min="3" max="5" width="8.7109375" style="19" customWidth="1"/>
    <col min="6" max="6" width="7.28125" style="19" customWidth="1"/>
    <col min="7" max="7" width="8.7109375" style="19" customWidth="1"/>
    <col min="8" max="8" width="6.7109375" style="19" customWidth="1"/>
    <col min="9" max="10" width="8.7109375" style="19" customWidth="1"/>
    <col min="11" max="11" width="6.7109375" style="19" customWidth="1"/>
    <col min="12" max="12" width="2.7109375" style="19" customWidth="1"/>
    <col min="13" max="13" width="5.8515625" style="19" customWidth="1"/>
    <col min="14" max="16384" width="9.140625" style="19" customWidth="1"/>
  </cols>
  <sheetData>
    <row r="1" spans="1:13" ht="24" customHeight="1">
      <c r="A1" s="379" t="s">
        <v>433</v>
      </c>
      <c r="B1" s="380"/>
      <c r="C1" s="380"/>
      <c r="D1" s="380"/>
      <c r="E1" s="380"/>
      <c r="F1" s="380"/>
      <c r="G1" s="380"/>
      <c r="H1" s="380"/>
      <c r="I1" s="380"/>
      <c r="J1" s="380"/>
      <c r="K1" s="381"/>
      <c r="L1" s="198"/>
      <c r="M1" s="198"/>
    </row>
    <row r="2" spans="1:13" ht="24" customHeight="1">
      <c r="A2" s="382" t="s">
        <v>312</v>
      </c>
      <c r="B2" s="182"/>
      <c r="C2" s="182"/>
      <c r="D2" s="182"/>
      <c r="E2" s="182"/>
      <c r="F2" s="182"/>
      <c r="G2" s="182"/>
      <c r="H2" s="182"/>
      <c r="I2" s="182"/>
      <c r="J2" s="182"/>
      <c r="K2" s="383"/>
      <c r="L2" s="198"/>
      <c r="M2" s="198"/>
    </row>
    <row r="3" spans="1:13" ht="24" customHeight="1" thickBot="1">
      <c r="A3" s="566" t="s">
        <v>276</v>
      </c>
      <c r="B3" s="567"/>
      <c r="C3" s="496" t="s">
        <v>295</v>
      </c>
      <c r="D3" s="496"/>
      <c r="E3" s="496"/>
      <c r="F3" s="496"/>
      <c r="G3" s="496"/>
      <c r="H3" s="496"/>
      <c r="I3" s="496"/>
      <c r="J3" s="496"/>
      <c r="K3" s="385"/>
      <c r="L3" s="199"/>
      <c r="M3" s="199"/>
    </row>
    <row r="4" spans="1:13" ht="56.25" customHeight="1" thickBot="1">
      <c r="A4" s="215" t="s">
        <v>224</v>
      </c>
      <c r="B4" s="216" t="s">
        <v>225</v>
      </c>
      <c r="C4" s="217" t="s">
        <v>226</v>
      </c>
      <c r="D4" s="217" t="s">
        <v>241</v>
      </c>
      <c r="E4" s="218" t="s">
        <v>227</v>
      </c>
      <c r="F4" s="226" t="s">
        <v>228</v>
      </c>
      <c r="G4" s="217" t="s">
        <v>229</v>
      </c>
      <c r="H4" s="217" t="s">
        <v>233</v>
      </c>
      <c r="I4" s="216" t="s">
        <v>230</v>
      </c>
      <c r="J4" s="213" t="s">
        <v>231</v>
      </c>
      <c r="K4" s="243" t="s">
        <v>389</v>
      </c>
      <c r="L4" s="228"/>
      <c r="M4" s="209"/>
    </row>
    <row r="5" spans="1:17" s="198" customFormat="1" ht="21.75" customHeight="1" thickBot="1">
      <c r="A5" s="126">
        <v>1</v>
      </c>
      <c r="B5" s="194">
        <v>2</v>
      </c>
      <c r="C5" s="123">
        <v>3</v>
      </c>
      <c r="D5" s="123">
        <v>4</v>
      </c>
      <c r="E5" s="123">
        <v>5</v>
      </c>
      <c r="F5" s="123">
        <v>6</v>
      </c>
      <c r="G5" s="123">
        <v>7</v>
      </c>
      <c r="H5" s="123">
        <v>8</v>
      </c>
      <c r="I5" s="123">
        <v>9</v>
      </c>
      <c r="J5" s="212">
        <v>10</v>
      </c>
      <c r="K5" s="244">
        <v>11</v>
      </c>
      <c r="L5" s="229"/>
      <c r="M5" s="210"/>
      <c r="N5" s="204"/>
      <c r="O5" s="227"/>
      <c r="P5" s="227"/>
      <c r="Q5" s="227"/>
    </row>
    <row r="6" spans="1:13" s="198" customFormat="1" ht="21.75" customHeight="1">
      <c r="A6" s="126">
        <v>1</v>
      </c>
      <c r="B6" s="200" t="s">
        <v>234</v>
      </c>
      <c r="C6" s="175">
        <f>'Swo MARCH 12'!D76</f>
        <v>10</v>
      </c>
      <c r="D6" s="176">
        <f>'Swo MARCH 12'!E76</f>
        <v>0</v>
      </c>
      <c r="E6" s="175">
        <f>'Swo MARCH 12'!F76</f>
        <v>0</v>
      </c>
      <c r="F6" s="175">
        <f>'Swo MARCH 12'!G76</f>
        <v>0</v>
      </c>
      <c r="G6" s="175">
        <f>'Swo MARCH 12'!H76</f>
        <v>0</v>
      </c>
      <c r="H6" s="176">
        <f>'Swo MARCH 12'!I76</f>
        <v>0</v>
      </c>
      <c r="I6" s="138">
        <f>IF(C6&gt;0,(G6/C6)*100,0)</f>
        <v>0</v>
      </c>
      <c r="J6" s="137">
        <f>IF(E6&gt;0,(G6/E6)*100,0)</f>
        <v>0</v>
      </c>
      <c r="K6" s="245">
        <f>IF(E6&gt;0,(E6/C6)*100,0)</f>
        <v>0</v>
      </c>
      <c r="L6" s="233"/>
      <c r="M6" s="205"/>
    </row>
    <row r="7" spans="1:13" s="198" customFormat="1" ht="21.75" customHeight="1">
      <c r="A7" s="126">
        <v>2</v>
      </c>
      <c r="B7" s="200" t="s">
        <v>235</v>
      </c>
      <c r="C7" s="175">
        <f>'Swo MARCH 12'!K76</f>
        <v>2</v>
      </c>
      <c r="D7" s="176">
        <f>'Swo MARCH 12'!L76</f>
        <v>0</v>
      </c>
      <c r="E7" s="175">
        <f>'Swo MARCH 12'!M76</f>
        <v>0</v>
      </c>
      <c r="F7" s="175">
        <f>'Swo MARCH 12'!N76</f>
        <v>0</v>
      </c>
      <c r="G7" s="175">
        <f>'Swo MARCH 12'!O76</f>
        <v>4.73</v>
      </c>
      <c r="H7" s="176">
        <f>'Swo MARCH 12'!P76</f>
        <v>0</v>
      </c>
      <c r="I7" s="138">
        <f aca="true" t="shared" si="0" ref="I7:I32">IF(C7&gt;0,(G7/C7)*100,0)</f>
        <v>236.50000000000003</v>
      </c>
      <c r="J7" s="137">
        <f aca="true" t="shared" si="1" ref="J7:J31">IF(E7&gt;0,(G7/E7)*100,0)</f>
        <v>0</v>
      </c>
      <c r="K7" s="245">
        <f aca="true" t="shared" si="2" ref="K7:K32">IF(E7&gt;0,(E7/C7)*100,0)</f>
        <v>0</v>
      </c>
      <c r="L7" s="234"/>
      <c r="M7" s="125"/>
    </row>
    <row r="8" spans="1:13" s="198" customFormat="1" ht="21.75" customHeight="1">
      <c r="A8" s="126">
        <v>3</v>
      </c>
      <c r="B8" s="200" t="s">
        <v>236</v>
      </c>
      <c r="C8" s="175">
        <f>'Swo MARCH 12'!R76</f>
        <v>0</v>
      </c>
      <c r="D8" s="176">
        <f>'Swo MARCH 12'!S76</f>
        <v>0</v>
      </c>
      <c r="E8" s="175">
        <f>'Swo MARCH 12'!T76</f>
        <v>0</v>
      </c>
      <c r="F8" s="175">
        <f>'Swo MARCH 12'!U76</f>
        <v>0</v>
      </c>
      <c r="G8" s="175">
        <f>'Swo MARCH 12'!V76</f>
        <v>0</v>
      </c>
      <c r="H8" s="176">
        <f>'Swo MARCH 12'!W76</f>
        <v>0</v>
      </c>
      <c r="I8" s="138">
        <f t="shared" si="0"/>
        <v>0</v>
      </c>
      <c r="J8" s="137">
        <f t="shared" si="1"/>
        <v>0</v>
      </c>
      <c r="K8" s="245">
        <f t="shared" si="2"/>
        <v>0</v>
      </c>
      <c r="L8" s="234"/>
      <c r="M8" s="125"/>
    </row>
    <row r="9" spans="1:13" s="198" customFormat="1" ht="21.75" customHeight="1">
      <c r="A9" s="126">
        <v>4</v>
      </c>
      <c r="B9" s="200" t="s">
        <v>238</v>
      </c>
      <c r="C9" s="175">
        <f>'Swo MARCH 12'!Y76</f>
        <v>38</v>
      </c>
      <c r="D9" s="176">
        <f>'Swo MARCH 12'!Z76</f>
        <v>0</v>
      </c>
      <c r="E9" s="175">
        <f>'Swo MARCH 12'!AA76</f>
        <v>14.15</v>
      </c>
      <c r="F9" s="175">
        <f>'Swo MARCH 12'!AB76</f>
        <v>0.3</v>
      </c>
      <c r="G9" s="175">
        <f>'Swo MARCH 12'!AC76</f>
        <v>14.02</v>
      </c>
      <c r="H9" s="176">
        <f>'Swo MARCH 12'!AD76</f>
        <v>0</v>
      </c>
      <c r="I9" s="138">
        <f t="shared" si="0"/>
        <v>36.89473684210526</v>
      </c>
      <c r="J9" s="137">
        <f t="shared" si="1"/>
        <v>99.08127208480565</v>
      </c>
      <c r="K9" s="245">
        <f t="shared" si="2"/>
        <v>37.23684210526316</v>
      </c>
      <c r="L9" s="234"/>
      <c r="M9" s="125"/>
    </row>
    <row r="10" spans="1:13" s="198" customFormat="1" ht="21.75" customHeight="1">
      <c r="A10" s="126">
        <v>5</v>
      </c>
      <c r="B10" s="200" t="s">
        <v>237</v>
      </c>
      <c r="C10" s="175">
        <f>'Swo MARCH 12'!AF76</f>
        <v>0</v>
      </c>
      <c r="D10" s="176">
        <f>'Swo MARCH 12'!AG76</f>
        <v>0</v>
      </c>
      <c r="E10" s="175">
        <f>'Swo MARCH 12'!AH76</f>
        <v>0</v>
      </c>
      <c r="F10" s="175">
        <f>'Swo MARCH 12'!AI76</f>
        <v>0</v>
      </c>
      <c r="G10" s="175">
        <f>'Swo MARCH 12'!AJ76</f>
        <v>0</v>
      </c>
      <c r="H10" s="176">
        <f>'Swo MARCH 12'!AK76</f>
        <v>0</v>
      </c>
      <c r="I10" s="138">
        <f t="shared" si="0"/>
        <v>0</v>
      </c>
      <c r="J10" s="137">
        <f t="shared" si="1"/>
        <v>0</v>
      </c>
      <c r="K10" s="245">
        <f t="shared" si="2"/>
        <v>0</v>
      </c>
      <c r="L10" s="234"/>
      <c r="M10" s="125"/>
    </row>
    <row r="11" spans="1:13" s="198" customFormat="1" ht="21.75" customHeight="1">
      <c r="A11" s="126">
        <v>6</v>
      </c>
      <c r="B11" s="200" t="s">
        <v>239</v>
      </c>
      <c r="C11" s="175">
        <f>'Swo MARCH 12'!AM76</f>
        <v>36</v>
      </c>
      <c r="D11" s="176">
        <f>'Swo MARCH 12'!AN76</f>
        <v>0</v>
      </c>
      <c r="E11" s="175">
        <f>'Swo MARCH 12'!AO76</f>
        <v>16.05</v>
      </c>
      <c r="F11" s="175">
        <f>'Swo MARCH 12'!AP76</f>
        <v>2.57</v>
      </c>
      <c r="G11" s="175">
        <f>'Swo MARCH 12'!AQ76</f>
        <v>15.89</v>
      </c>
      <c r="H11" s="176">
        <f>'Swo MARCH 12'!AR76</f>
        <v>1</v>
      </c>
      <c r="I11" s="138">
        <f t="shared" si="0"/>
        <v>44.138888888888886</v>
      </c>
      <c r="J11" s="137">
        <f t="shared" si="1"/>
        <v>99.0031152647975</v>
      </c>
      <c r="K11" s="245">
        <f t="shared" si="2"/>
        <v>44.583333333333336</v>
      </c>
      <c r="L11" s="234"/>
      <c r="M11" s="125"/>
    </row>
    <row r="12" spans="1:13" s="198" customFormat="1" ht="21.75" customHeight="1">
      <c r="A12" s="126">
        <v>7</v>
      </c>
      <c r="B12" s="200" t="s">
        <v>240</v>
      </c>
      <c r="C12" s="175">
        <f>'Swo MARCH 12'!AT76</f>
        <v>3</v>
      </c>
      <c r="D12" s="176">
        <f>'Swo MARCH 12'!AU76</f>
        <v>0</v>
      </c>
      <c r="E12" s="175">
        <f>'Swo MARCH 12'!AV76</f>
        <v>0.2</v>
      </c>
      <c r="F12" s="175">
        <f>'Swo MARCH 12'!AW76</f>
        <v>0</v>
      </c>
      <c r="G12" s="175">
        <f>'Swo MARCH 12'!AX76</f>
        <v>0.19</v>
      </c>
      <c r="H12" s="176">
        <f>'Swo MARCH 12'!AY76</f>
        <v>2</v>
      </c>
      <c r="I12" s="138">
        <f t="shared" si="0"/>
        <v>6.333333333333334</v>
      </c>
      <c r="J12" s="137">
        <f t="shared" si="1"/>
        <v>95</v>
      </c>
      <c r="K12" s="245">
        <f t="shared" si="2"/>
        <v>6.666666666666667</v>
      </c>
      <c r="L12" s="234"/>
      <c r="M12" s="125"/>
    </row>
    <row r="13" spans="1:13" s="198" customFormat="1" ht="21.75" customHeight="1">
      <c r="A13" s="126">
        <v>8</v>
      </c>
      <c r="B13" s="200" t="s">
        <v>261</v>
      </c>
      <c r="C13" s="175">
        <f>'Swo MARCH 12'!BA76</f>
        <v>0</v>
      </c>
      <c r="D13" s="176">
        <f>'Swo MARCH 12'!BB76</f>
        <v>0</v>
      </c>
      <c r="E13" s="175">
        <f>'Swo MARCH 12'!BC76</f>
        <v>0</v>
      </c>
      <c r="F13" s="175">
        <f>'Swo MARCH 12'!BD76</f>
        <v>0</v>
      </c>
      <c r="G13" s="175">
        <f>'Swo MARCH 12'!BE76</f>
        <v>0</v>
      </c>
      <c r="H13" s="176">
        <f>'Swo MARCH 12'!BF76</f>
        <v>0</v>
      </c>
      <c r="I13" s="138">
        <f t="shared" si="0"/>
        <v>0</v>
      </c>
      <c r="J13" s="137">
        <f t="shared" si="1"/>
        <v>0</v>
      </c>
      <c r="K13" s="245">
        <f t="shared" si="2"/>
        <v>0</v>
      </c>
      <c r="L13" s="234"/>
      <c r="M13" s="125"/>
    </row>
    <row r="14" spans="1:13" s="198" customFormat="1" ht="21.75" customHeight="1">
      <c r="A14" s="126">
        <v>9</v>
      </c>
      <c r="B14" s="200" t="s">
        <v>242</v>
      </c>
      <c r="C14" s="175">
        <f>'Swo MARCH 12'!BH76</f>
        <v>0</v>
      </c>
      <c r="D14" s="176">
        <f>'Swo MARCH 12'!BI76</f>
        <v>0</v>
      </c>
      <c r="E14" s="175">
        <f>'Swo MARCH 12'!BJ76</f>
        <v>0</v>
      </c>
      <c r="F14" s="175">
        <f>'Swo MARCH 12'!BK76</f>
        <v>0</v>
      </c>
      <c r="G14" s="175">
        <f>'Swo MARCH 12'!BL76</f>
        <v>0</v>
      </c>
      <c r="H14" s="176">
        <f>'Swo MARCH 12'!BM76</f>
        <v>0</v>
      </c>
      <c r="I14" s="138">
        <f t="shared" si="0"/>
        <v>0</v>
      </c>
      <c r="J14" s="137">
        <f t="shared" si="1"/>
        <v>0</v>
      </c>
      <c r="K14" s="245">
        <f t="shared" si="2"/>
        <v>0</v>
      </c>
      <c r="L14" s="234"/>
      <c r="M14" s="125"/>
    </row>
    <row r="15" spans="1:13" s="198" customFormat="1" ht="21.75" customHeight="1">
      <c r="A15" s="126">
        <v>10</v>
      </c>
      <c r="B15" s="200" t="s">
        <v>243</v>
      </c>
      <c r="C15" s="175">
        <f>'Swo MARCH 12'!BO76</f>
        <v>0</v>
      </c>
      <c r="D15" s="176">
        <f>'Swo MARCH 12'!BP76</f>
        <v>0</v>
      </c>
      <c r="E15" s="175">
        <f>'Swo MARCH 12'!BQ76</f>
        <v>0</v>
      </c>
      <c r="F15" s="175">
        <f>'Swo MARCH 12'!BR76</f>
        <v>0</v>
      </c>
      <c r="G15" s="175">
        <f>'Swo MARCH 12'!BS76</f>
        <v>0</v>
      </c>
      <c r="H15" s="176">
        <f>'Swo MARCH 12'!BT76</f>
        <v>0</v>
      </c>
      <c r="I15" s="138">
        <f t="shared" si="0"/>
        <v>0</v>
      </c>
      <c r="J15" s="137">
        <f t="shared" si="1"/>
        <v>0</v>
      </c>
      <c r="K15" s="245">
        <f t="shared" si="2"/>
        <v>0</v>
      </c>
      <c r="L15" s="234"/>
      <c r="M15" s="125"/>
    </row>
    <row r="16" spans="1:13" s="198" customFormat="1" ht="21.75" customHeight="1">
      <c r="A16" s="126">
        <v>11</v>
      </c>
      <c r="B16" s="200" t="s">
        <v>244</v>
      </c>
      <c r="C16" s="175">
        <f>'Swo MARCH 12'!BV76</f>
        <v>0</v>
      </c>
      <c r="D16" s="176">
        <f>'Swo MARCH 12'!BW76</f>
        <v>0</v>
      </c>
      <c r="E16" s="175">
        <f>'Swo MARCH 12'!BX76</f>
        <v>0.5</v>
      </c>
      <c r="F16" s="175">
        <f>'Swo MARCH 12'!BY76</f>
        <v>0</v>
      </c>
      <c r="G16" s="175">
        <f>'Swo MARCH 12'!BZ76</f>
        <v>0</v>
      </c>
      <c r="H16" s="176">
        <f>'Swo MARCH 12'!CA76</f>
        <v>0</v>
      </c>
      <c r="I16" s="138">
        <f t="shared" si="0"/>
        <v>0</v>
      </c>
      <c r="J16" s="137">
        <f t="shared" si="1"/>
        <v>0</v>
      </c>
      <c r="K16" s="245" t="e">
        <f t="shared" si="2"/>
        <v>#DIV/0!</v>
      </c>
      <c r="L16" s="234"/>
      <c r="M16" s="125"/>
    </row>
    <row r="17" spans="1:13" s="198" customFormat="1" ht="21.75" customHeight="1">
      <c r="A17" s="126">
        <v>12</v>
      </c>
      <c r="B17" s="200" t="s">
        <v>245</v>
      </c>
      <c r="C17" s="175">
        <f>'Swo MARCH 12'!CC76</f>
        <v>24</v>
      </c>
      <c r="D17" s="176">
        <f>'Swo MARCH 12'!CD76</f>
        <v>0</v>
      </c>
      <c r="E17" s="175">
        <f>'Swo MARCH 12'!CE76</f>
        <v>10</v>
      </c>
      <c r="F17" s="175">
        <f>'Swo MARCH 12'!CF76</f>
        <v>1.04</v>
      </c>
      <c r="G17" s="175">
        <f>'Swo MARCH 12'!CG76</f>
        <v>9.56</v>
      </c>
      <c r="H17" s="176">
        <f>'Swo MARCH 12'!CH76</f>
        <v>0</v>
      </c>
      <c r="I17" s="138">
        <f t="shared" si="0"/>
        <v>39.833333333333336</v>
      </c>
      <c r="J17" s="137">
        <f t="shared" si="1"/>
        <v>95.60000000000001</v>
      </c>
      <c r="K17" s="245">
        <f t="shared" si="2"/>
        <v>41.66666666666667</v>
      </c>
      <c r="L17" s="234"/>
      <c r="M17" s="125"/>
    </row>
    <row r="18" spans="1:13" s="198" customFormat="1" ht="21.75" customHeight="1">
      <c r="A18" s="126">
        <v>13</v>
      </c>
      <c r="B18" s="200" t="s">
        <v>246</v>
      </c>
      <c r="C18" s="175">
        <f>'Swo MARCH 12'!CJ76</f>
        <v>4</v>
      </c>
      <c r="D18" s="176">
        <f>'Swo MARCH 12'!CK76</f>
        <v>0</v>
      </c>
      <c r="E18" s="175">
        <f>'Swo MARCH 12'!CL76</f>
        <v>1.5</v>
      </c>
      <c r="F18" s="175">
        <f>'Swo MARCH 12'!CM76</f>
        <v>0.1</v>
      </c>
      <c r="G18" s="175">
        <f>'Swo MARCH 12'!CN76</f>
        <v>1.5</v>
      </c>
      <c r="H18" s="176">
        <f>'Swo MARCH 12'!CO76</f>
        <v>1</v>
      </c>
      <c r="I18" s="138">
        <f t="shared" si="0"/>
        <v>37.5</v>
      </c>
      <c r="J18" s="137">
        <f t="shared" si="1"/>
        <v>100</v>
      </c>
      <c r="K18" s="245">
        <f t="shared" si="2"/>
        <v>37.5</v>
      </c>
      <c r="L18" s="234"/>
      <c r="M18" s="125"/>
    </row>
    <row r="19" spans="1:13" s="198" customFormat="1" ht="21.75" customHeight="1">
      <c r="A19" s="126">
        <v>14</v>
      </c>
      <c r="B19" s="200" t="s">
        <v>247</v>
      </c>
      <c r="C19" s="175">
        <f>'Swo MARCH 12'!CQ76</f>
        <v>3</v>
      </c>
      <c r="D19" s="176">
        <f>'Swo MARCH 12'!CR76</f>
        <v>0</v>
      </c>
      <c r="E19" s="175">
        <f>'Swo MARCH 12'!CS76</f>
        <v>3.6</v>
      </c>
      <c r="F19" s="175">
        <f>'Swo MARCH 12'!CT76</f>
        <v>0.35</v>
      </c>
      <c r="G19" s="175">
        <f>'Swo MARCH 12'!CU76</f>
        <v>3.6</v>
      </c>
      <c r="H19" s="176">
        <f>'Swo MARCH 12'!CV76</f>
        <v>1</v>
      </c>
      <c r="I19" s="138">
        <f t="shared" si="0"/>
        <v>120</v>
      </c>
      <c r="J19" s="137">
        <f t="shared" si="1"/>
        <v>100</v>
      </c>
      <c r="K19" s="245">
        <f t="shared" si="2"/>
        <v>120</v>
      </c>
      <c r="L19" s="234"/>
      <c r="M19" s="125"/>
    </row>
    <row r="20" spans="1:13" s="198" customFormat="1" ht="21.75" customHeight="1">
      <c r="A20" s="126">
        <v>15</v>
      </c>
      <c r="B20" s="200" t="s">
        <v>248</v>
      </c>
      <c r="C20" s="175">
        <f>'Swo MARCH 12'!CX76</f>
        <v>0</v>
      </c>
      <c r="D20" s="176">
        <f>'Swo MARCH 12'!CY76</f>
        <v>0</v>
      </c>
      <c r="E20" s="175">
        <f>'Swo MARCH 12'!CZ76</f>
        <v>0</v>
      </c>
      <c r="F20" s="175">
        <f>'Swo MARCH 12'!DA76</f>
        <v>0</v>
      </c>
      <c r="G20" s="175">
        <f>'Swo MARCH 12'!DB76</f>
        <v>0</v>
      </c>
      <c r="H20" s="176">
        <f>'Swo MARCH 12'!DC76</f>
        <v>0</v>
      </c>
      <c r="I20" s="138">
        <f t="shared" si="0"/>
        <v>0</v>
      </c>
      <c r="J20" s="137">
        <f t="shared" si="1"/>
        <v>0</v>
      </c>
      <c r="K20" s="245">
        <f t="shared" si="2"/>
        <v>0</v>
      </c>
      <c r="L20" s="234"/>
      <c r="M20" s="125"/>
    </row>
    <row r="21" spans="1:13" s="198" customFormat="1" ht="21.75" customHeight="1">
      <c r="A21" s="126">
        <v>16</v>
      </c>
      <c r="B21" s="200" t="s">
        <v>249</v>
      </c>
      <c r="C21" s="175">
        <f>'Swo MARCH 12'!DE76</f>
        <v>7</v>
      </c>
      <c r="D21" s="176">
        <f>'Swo MARCH 12'!DF76</f>
        <v>0</v>
      </c>
      <c r="E21" s="175">
        <f>'Swo MARCH 12'!DG76</f>
        <v>3.5</v>
      </c>
      <c r="F21" s="175">
        <f>'Swo MARCH 12'!DH76</f>
        <v>0.28</v>
      </c>
      <c r="G21" s="175">
        <f>'Swo MARCH 12'!DI76</f>
        <v>3.36</v>
      </c>
      <c r="H21" s="176">
        <f>'Swo MARCH 12'!DJ76</f>
        <v>1</v>
      </c>
      <c r="I21" s="138">
        <f t="shared" si="0"/>
        <v>48</v>
      </c>
      <c r="J21" s="137">
        <f t="shared" si="1"/>
        <v>96</v>
      </c>
      <c r="K21" s="245">
        <f t="shared" si="2"/>
        <v>50</v>
      </c>
      <c r="L21" s="234"/>
      <c r="M21" s="125"/>
    </row>
    <row r="22" spans="1:13" s="198" customFormat="1" ht="21.75" customHeight="1">
      <c r="A22" s="126">
        <v>17</v>
      </c>
      <c r="B22" s="200" t="s">
        <v>250</v>
      </c>
      <c r="C22" s="175">
        <f>'Swo MARCH 12'!DL76</f>
        <v>0</v>
      </c>
      <c r="D22" s="176">
        <f>'Swo MARCH 12'!DM76</f>
        <v>0</v>
      </c>
      <c r="E22" s="175">
        <f>'Swo MARCH 12'!DN76</f>
        <v>0</v>
      </c>
      <c r="F22" s="175">
        <f>'Swo MARCH 12'!DO76</f>
        <v>0</v>
      </c>
      <c r="G22" s="175">
        <f>'Swo MARCH 12'!DP76</f>
        <v>0</v>
      </c>
      <c r="H22" s="176">
        <f>'Swo MARCH 12'!DQ76</f>
        <v>0</v>
      </c>
      <c r="I22" s="138">
        <f t="shared" si="0"/>
        <v>0</v>
      </c>
      <c r="J22" s="137">
        <f t="shared" si="1"/>
        <v>0</v>
      </c>
      <c r="K22" s="245">
        <f t="shared" si="2"/>
        <v>0</v>
      </c>
      <c r="L22" s="234"/>
      <c r="M22" s="125"/>
    </row>
    <row r="23" spans="1:13" s="198" customFormat="1" ht="21.75" customHeight="1">
      <c r="A23" s="126">
        <v>18</v>
      </c>
      <c r="B23" s="200" t="s">
        <v>251</v>
      </c>
      <c r="C23" s="175">
        <f>'Swo MARCH 12'!DS76</f>
        <v>30</v>
      </c>
      <c r="D23" s="176">
        <f>'Swo MARCH 12'!DT76</f>
        <v>0</v>
      </c>
      <c r="E23" s="175">
        <f>'Swo MARCH 12'!DU76</f>
        <v>7</v>
      </c>
      <c r="F23" s="175">
        <f>'Swo MARCH 12'!DV76</f>
        <v>1.14</v>
      </c>
      <c r="G23" s="175">
        <f>'Swo MARCH 12'!DW76</f>
        <v>6.71</v>
      </c>
      <c r="H23" s="176">
        <f>'Swo MARCH 12'!DX76</f>
        <v>0</v>
      </c>
      <c r="I23" s="138">
        <f t="shared" si="0"/>
        <v>22.366666666666664</v>
      </c>
      <c r="J23" s="137">
        <f t="shared" si="1"/>
        <v>95.85714285714285</v>
      </c>
      <c r="K23" s="245">
        <f t="shared" si="2"/>
        <v>23.333333333333332</v>
      </c>
      <c r="L23" s="234"/>
      <c r="M23" s="125"/>
    </row>
    <row r="24" spans="1:13" s="198" customFormat="1" ht="21.75" customHeight="1">
      <c r="A24" s="126">
        <v>19</v>
      </c>
      <c r="B24" s="200" t="s">
        <v>252</v>
      </c>
      <c r="C24" s="175">
        <f>'Swo MARCH 12'!DZ76</f>
        <v>0</v>
      </c>
      <c r="D24" s="176">
        <f>'Swo MARCH 12'!EA76</f>
        <v>0</v>
      </c>
      <c r="E24" s="175">
        <f>'Swo MARCH 12'!EB76</f>
        <v>0</v>
      </c>
      <c r="F24" s="175">
        <f>'Swo MARCH 12'!EC76</f>
        <v>0</v>
      </c>
      <c r="G24" s="175">
        <f>'Swo MARCH 12'!ED76</f>
        <v>0</v>
      </c>
      <c r="H24" s="176">
        <f>'Swo MARCH 12'!EE76</f>
        <v>0</v>
      </c>
      <c r="I24" s="138">
        <f t="shared" si="0"/>
        <v>0</v>
      </c>
      <c r="J24" s="137">
        <f t="shared" si="1"/>
        <v>0</v>
      </c>
      <c r="K24" s="245">
        <f t="shared" si="2"/>
        <v>0</v>
      </c>
      <c r="L24" s="234"/>
      <c r="M24" s="125"/>
    </row>
    <row r="25" spans="1:13" s="198" customFormat="1" ht="21.75" customHeight="1">
      <c r="A25" s="126">
        <v>20</v>
      </c>
      <c r="B25" s="200" t="s">
        <v>253</v>
      </c>
      <c r="C25" s="175">
        <f>'Swo MARCH 12'!EG76</f>
        <v>0</v>
      </c>
      <c r="D25" s="176">
        <f>'Swo MARCH 12'!EH76</f>
        <v>0</v>
      </c>
      <c r="E25" s="175">
        <f>'Swo MARCH 12'!EI76</f>
        <v>0</v>
      </c>
      <c r="F25" s="175">
        <f>'Swo MARCH 12'!EJ76</f>
        <v>0</v>
      </c>
      <c r="G25" s="175">
        <f>'Swo MARCH 12'!EK76</f>
        <v>0</v>
      </c>
      <c r="H25" s="176">
        <f>'Swo MARCH 12'!EL76</f>
        <v>0</v>
      </c>
      <c r="I25" s="138">
        <f t="shared" si="0"/>
        <v>0</v>
      </c>
      <c r="J25" s="137">
        <f t="shared" si="1"/>
        <v>0</v>
      </c>
      <c r="K25" s="245">
        <f t="shared" si="2"/>
        <v>0</v>
      </c>
      <c r="L25" s="234"/>
      <c r="M25" s="125"/>
    </row>
    <row r="26" spans="1:13" s="198" customFormat="1" ht="21.75" customHeight="1">
      <c r="A26" s="126">
        <v>21</v>
      </c>
      <c r="B26" s="200" t="s">
        <v>254</v>
      </c>
      <c r="C26" s="175">
        <f>'Swo MARCH 12'!EN76</f>
        <v>20</v>
      </c>
      <c r="D26" s="176">
        <f>'Swo MARCH 12'!EO76</f>
        <v>0</v>
      </c>
      <c r="E26" s="175">
        <f>'Swo MARCH 12'!EP76</f>
        <v>7.5</v>
      </c>
      <c r="F26" s="175">
        <f>'Swo MARCH 12'!EQ76</f>
        <v>0.07</v>
      </c>
      <c r="G26" s="175">
        <f>'Swo MARCH 12'!ER76</f>
        <v>7.52</v>
      </c>
      <c r="H26" s="176">
        <f>'Swo MARCH 12'!ES76</f>
        <v>0</v>
      </c>
      <c r="I26" s="138">
        <f t="shared" si="0"/>
        <v>37.6</v>
      </c>
      <c r="J26" s="137">
        <f t="shared" si="1"/>
        <v>100.26666666666667</v>
      </c>
      <c r="K26" s="245">
        <f t="shared" si="2"/>
        <v>37.5</v>
      </c>
      <c r="L26" s="234"/>
      <c r="M26" s="125"/>
    </row>
    <row r="27" spans="1:13" s="198" customFormat="1" ht="21.75" customHeight="1">
      <c r="A27" s="126">
        <v>22</v>
      </c>
      <c r="B27" s="200" t="s">
        <v>255</v>
      </c>
      <c r="C27" s="175">
        <f>'Swo MARCH 12'!EU76</f>
        <v>0</v>
      </c>
      <c r="D27" s="176">
        <f>'Swo MARCH 12'!EV76</f>
        <v>0</v>
      </c>
      <c r="E27" s="175">
        <f>'Swo MARCH 12'!EW76</f>
        <v>0</v>
      </c>
      <c r="F27" s="175">
        <f>'Swo MARCH 12'!EX76</f>
        <v>0</v>
      </c>
      <c r="G27" s="175">
        <f>'Swo MARCH 12'!EY76</f>
        <v>0</v>
      </c>
      <c r="H27" s="176">
        <f>'Swo MARCH 12'!EZ76</f>
        <v>0</v>
      </c>
      <c r="I27" s="138">
        <f t="shared" si="0"/>
        <v>0</v>
      </c>
      <c r="J27" s="137">
        <f t="shared" si="1"/>
        <v>0</v>
      </c>
      <c r="K27" s="245">
        <f t="shared" si="2"/>
        <v>0</v>
      </c>
      <c r="L27" s="234"/>
      <c r="M27" s="125"/>
    </row>
    <row r="28" spans="1:13" s="198" customFormat="1" ht="21.75" customHeight="1">
      <c r="A28" s="126">
        <v>23</v>
      </c>
      <c r="B28" s="200" t="s">
        <v>256</v>
      </c>
      <c r="C28" s="175">
        <f>'Swo MARCH 12'!FB76</f>
        <v>20</v>
      </c>
      <c r="D28" s="176">
        <f>'Swo MARCH 12'!FC76</f>
        <v>0</v>
      </c>
      <c r="E28" s="175">
        <f>'Swo MARCH 12'!FD76</f>
        <v>8</v>
      </c>
      <c r="F28" s="175">
        <f>'Swo MARCH 12'!FE76</f>
        <v>1.68</v>
      </c>
      <c r="G28" s="175">
        <f>'Swo MARCH 12'!FF76</f>
        <v>7.68</v>
      </c>
      <c r="H28" s="176">
        <f>'Swo MARCH 12'!FG76</f>
        <v>5</v>
      </c>
      <c r="I28" s="138">
        <f t="shared" si="0"/>
        <v>38.4</v>
      </c>
      <c r="J28" s="137">
        <f t="shared" si="1"/>
        <v>96</v>
      </c>
      <c r="K28" s="245">
        <f t="shared" si="2"/>
        <v>40</v>
      </c>
      <c r="L28" s="234"/>
      <c r="M28" s="125"/>
    </row>
    <row r="29" spans="1:13" s="198" customFormat="1" ht="21.75" customHeight="1">
      <c r="A29" s="126">
        <v>24</v>
      </c>
      <c r="B29" s="200" t="s">
        <v>257</v>
      </c>
      <c r="C29" s="175">
        <f>'Swo MARCH 12'!FI76</f>
        <v>0</v>
      </c>
      <c r="D29" s="176">
        <f>'Swo MARCH 12'!FJ76</f>
        <v>0</v>
      </c>
      <c r="E29" s="175">
        <f>'Swo MARCH 12'!FK76</f>
        <v>0</v>
      </c>
      <c r="F29" s="175">
        <f>'Swo MARCH 12'!FL76</f>
        <v>0</v>
      </c>
      <c r="G29" s="175">
        <f>'Swo MARCH 12'!FM76</f>
        <v>0</v>
      </c>
      <c r="H29" s="176">
        <f>'Swo MARCH 12'!FN76</f>
        <v>0</v>
      </c>
      <c r="I29" s="138">
        <f t="shared" si="0"/>
        <v>0</v>
      </c>
      <c r="J29" s="137">
        <f t="shared" si="1"/>
        <v>0</v>
      </c>
      <c r="K29" s="245">
        <f t="shared" si="2"/>
        <v>0</v>
      </c>
      <c r="L29" s="234"/>
      <c r="M29" s="125"/>
    </row>
    <row r="30" spans="1:13" s="198" customFormat="1" ht="21.75" customHeight="1">
      <c r="A30" s="126">
        <v>25</v>
      </c>
      <c r="B30" s="200" t="s">
        <v>258</v>
      </c>
      <c r="C30" s="175">
        <f>'Swo MARCH 12'!FP76</f>
        <v>2</v>
      </c>
      <c r="D30" s="176">
        <f>'Swo MARCH 12'!FQ76</f>
        <v>0</v>
      </c>
      <c r="E30" s="175">
        <f>'Swo MARCH 12'!FR76</f>
        <v>1.5</v>
      </c>
      <c r="F30" s="175">
        <f>'Swo MARCH 12'!FS76</f>
        <v>0.21</v>
      </c>
      <c r="G30" s="175">
        <f>'Swo MARCH 12'!FT76</f>
        <v>1.47</v>
      </c>
      <c r="H30" s="176">
        <f>'Swo MARCH 12'!FU76</f>
        <v>0</v>
      </c>
      <c r="I30" s="138">
        <f t="shared" si="0"/>
        <v>73.5</v>
      </c>
      <c r="J30" s="137">
        <f t="shared" si="1"/>
        <v>98</v>
      </c>
      <c r="K30" s="245">
        <f t="shared" si="2"/>
        <v>75</v>
      </c>
      <c r="L30" s="234"/>
      <c r="M30" s="125"/>
    </row>
    <row r="31" spans="1:13" s="198" customFormat="1" ht="21.75" customHeight="1">
      <c r="A31" s="126">
        <v>26</v>
      </c>
      <c r="B31" s="200" t="s">
        <v>259</v>
      </c>
      <c r="C31" s="175">
        <f>'Swo MARCH 12'!FW76</f>
        <v>28</v>
      </c>
      <c r="D31" s="176">
        <f>'Swo MARCH 12'!FX76</f>
        <v>0</v>
      </c>
      <c r="E31" s="175">
        <f>'Swo MARCH 12'!FY76</f>
        <v>15</v>
      </c>
      <c r="F31" s="175">
        <f>'Swo MARCH 12'!FZ76</f>
        <v>0.75</v>
      </c>
      <c r="G31" s="175">
        <f>'Swo MARCH 12'!GA76</f>
        <v>21.18</v>
      </c>
      <c r="H31" s="176">
        <f>'Swo MARCH 12'!GB76</f>
        <v>6</v>
      </c>
      <c r="I31" s="138">
        <f t="shared" si="0"/>
        <v>75.64285714285714</v>
      </c>
      <c r="J31" s="137">
        <f t="shared" si="1"/>
        <v>141.2</v>
      </c>
      <c r="K31" s="245">
        <f t="shared" si="2"/>
        <v>53.57142857142857</v>
      </c>
      <c r="L31" s="234"/>
      <c r="M31" s="125"/>
    </row>
    <row r="32" spans="1:13" s="199" customFormat="1" ht="21.75" customHeight="1" thickBot="1">
      <c r="A32" s="127"/>
      <c r="B32" s="202" t="s">
        <v>260</v>
      </c>
      <c r="C32" s="221">
        <f aca="true" t="shared" si="3" ref="C32:H32">SUM(C6:C31)</f>
        <v>227</v>
      </c>
      <c r="D32" s="222">
        <f t="shared" si="3"/>
        <v>0</v>
      </c>
      <c r="E32" s="221">
        <f t="shared" si="3"/>
        <v>88.5</v>
      </c>
      <c r="F32" s="221">
        <f t="shared" si="3"/>
        <v>8.489999999999998</v>
      </c>
      <c r="G32" s="221">
        <f t="shared" si="3"/>
        <v>97.41</v>
      </c>
      <c r="H32" s="222">
        <f t="shared" si="3"/>
        <v>17</v>
      </c>
      <c r="I32" s="192">
        <f t="shared" si="0"/>
        <v>42.91189427312776</v>
      </c>
      <c r="J32" s="139">
        <f>IF(E32&gt;0,(G32/E32)*100,0)</f>
        <v>110.06779661016948</v>
      </c>
      <c r="K32" s="384">
        <f t="shared" si="2"/>
        <v>38.986784140969164</v>
      </c>
      <c r="L32" s="239"/>
      <c r="M32" s="131"/>
    </row>
  </sheetData>
  <mergeCells count="2">
    <mergeCell ref="A3:B3"/>
    <mergeCell ref="C3:J3"/>
  </mergeCells>
  <printOptions horizontalCentered="1"/>
  <pageMargins left="0.75" right="0.75" top="1.31" bottom="1" header="0.5" footer="0.5"/>
  <pageSetup horizontalDpi="600" verticalDpi="600" orientation="portrait" paperSize="9" scale="94" r:id="rId1"/>
  <headerFooter alignWithMargins="0">
    <oddFooter>&amp;CPage &amp;P</oddFooter>
  </headerFooter>
</worksheet>
</file>

<file path=xl/worksheets/sheet27.xml><?xml version="1.0" encoding="utf-8"?>
<worksheet xmlns="http://schemas.openxmlformats.org/spreadsheetml/2006/main" xmlns:r="http://schemas.openxmlformats.org/officeDocument/2006/relationships">
  <sheetPr>
    <tabColor indexed="9"/>
  </sheetPr>
  <dimension ref="A1:Q32"/>
  <sheetViews>
    <sheetView view="pageBreakPreview" zoomScale="120" zoomScaleNormal="75" zoomScaleSheetLayoutView="120" workbookViewId="0" topLeftCell="A1">
      <pane xSplit="2" ySplit="5" topLeftCell="C28" activePane="bottomRight" state="frozen"/>
      <selection pane="topLeft" activeCell="F36" sqref="F36"/>
      <selection pane="topRight" activeCell="F36" sqref="F36"/>
      <selection pane="bottomLeft" activeCell="F36" sqref="F36"/>
      <selection pane="bottomRight" activeCell="F36" sqref="F36"/>
    </sheetView>
  </sheetViews>
  <sheetFormatPr defaultColWidth="9.140625" defaultRowHeight="22.5" customHeight="1"/>
  <cols>
    <col min="1" max="1" width="5.28125" style="19" customWidth="1"/>
    <col min="2" max="2" width="9.7109375" style="19" customWidth="1"/>
    <col min="3" max="5" width="8.7109375" style="19" customWidth="1"/>
    <col min="6" max="6" width="7.28125" style="19" customWidth="1"/>
    <col min="7" max="7" width="8.7109375" style="19" customWidth="1"/>
    <col min="8" max="8" width="6.7109375" style="19" customWidth="1"/>
    <col min="9" max="10" width="8.7109375" style="19" customWidth="1"/>
    <col min="11" max="11" width="6.7109375" style="19" customWidth="1"/>
    <col min="12" max="12" width="2.7109375" style="19" customWidth="1"/>
    <col min="13" max="13" width="5.8515625" style="19" customWidth="1"/>
    <col min="14" max="16384" width="9.140625" style="19" customWidth="1"/>
  </cols>
  <sheetData>
    <row r="1" spans="1:13" ht="24" customHeight="1">
      <c r="A1" s="379" t="s">
        <v>433</v>
      </c>
      <c r="B1" s="380"/>
      <c r="C1" s="380"/>
      <c r="D1" s="380"/>
      <c r="E1" s="380"/>
      <c r="F1" s="380"/>
      <c r="G1" s="380"/>
      <c r="H1" s="380"/>
      <c r="I1" s="380"/>
      <c r="J1" s="380"/>
      <c r="K1" s="381"/>
      <c r="L1" s="198"/>
      <c r="M1" s="198"/>
    </row>
    <row r="2" spans="1:13" ht="24" customHeight="1">
      <c r="A2" s="382" t="s">
        <v>312</v>
      </c>
      <c r="B2" s="182"/>
      <c r="C2" s="182"/>
      <c r="D2" s="182"/>
      <c r="E2" s="182"/>
      <c r="F2" s="182"/>
      <c r="G2" s="182"/>
      <c r="H2" s="182"/>
      <c r="I2" s="182"/>
      <c r="J2" s="182"/>
      <c r="K2" s="383"/>
      <c r="L2" s="198"/>
      <c r="M2" s="198"/>
    </row>
    <row r="3" spans="1:13" ht="24" customHeight="1" thickBot="1">
      <c r="A3" s="566" t="s">
        <v>277</v>
      </c>
      <c r="B3" s="567"/>
      <c r="C3" s="567" t="s">
        <v>319</v>
      </c>
      <c r="D3" s="567"/>
      <c r="E3" s="567"/>
      <c r="F3" s="567"/>
      <c r="G3" s="567"/>
      <c r="H3" s="567"/>
      <c r="I3" s="567"/>
      <c r="J3" s="567"/>
      <c r="K3" s="385"/>
      <c r="L3" s="199"/>
      <c r="M3" s="199"/>
    </row>
    <row r="4" spans="1:13" ht="57" customHeight="1" thickBot="1">
      <c r="A4" s="215" t="s">
        <v>224</v>
      </c>
      <c r="B4" s="216" t="s">
        <v>225</v>
      </c>
      <c r="C4" s="217" t="s">
        <v>226</v>
      </c>
      <c r="D4" s="217" t="s">
        <v>241</v>
      </c>
      <c r="E4" s="218" t="s">
        <v>227</v>
      </c>
      <c r="F4" s="226" t="s">
        <v>228</v>
      </c>
      <c r="G4" s="217" t="s">
        <v>229</v>
      </c>
      <c r="H4" s="217" t="s">
        <v>233</v>
      </c>
      <c r="I4" s="216" t="s">
        <v>230</v>
      </c>
      <c r="J4" s="213" t="s">
        <v>231</v>
      </c>
      <c r="K4" s="243" t="s">
        <v>389</v>
      </c>
      <c r="L4" s="228"/>
      <c r="M4" s="209"/>
    </row>
    <row r="5" spans="1:17" s="198" customFormat="1" ht="21.75" customHeight="1" thickBot="1">
      <c r="A5" s="126">
        <v>1</v>
      </c>
      <c r="B5" s="194">
        <v>2</v>
      </c>
      <c r="C5" s="123">
        <v>3</v>
      </c>
      <c r="D5" s="123">
        <v>4</v>
      </c>
      <c r="E5" s="123">
        <v>5</v>
      </c>
      <c r="F5" s="123">
        <v>6</v>
      </c>
      <c r="G5" s="123">
        <v>7</v>
      </c>
      <c r="H5" s="123">
        <v>8</v>
      </c>
      <c r="I5" s="123">
        <v>9</v>
      </c>
      <c r="J5" s="212">
        <v>10</v>
      </c>
      <c r="K5" s="244">
        <v>11</v>
      </c>
      <c r="L5" s="229"/>
      <c r="M5" s="210"/>
      <c r="N5" s="204"/>
      <c r="O5" s="227"/>
      <c r="P5" s="227"/>
      <c r="Q5" s="227"/>
    </row>
    <row r="6" spans="1:13" s="198" customFormat="1" ht="21.75" customHeight="1">
      <c r="A6" s="126">
        <v>1</v>
      </c>
      <c r="B6" s="200" t="s">
        <v>234</v>
      </c>
      <c r="C6" s="175">
        <f>'Swo MARCH 12'!D78</f>
        <v>0</v>
      </c>
      <c r="D6" s="176">
        <f>'Swo MARCH 12'!E78</f>
        <v>0</v>
      </c>
      <c r="E6" s="175">
        <f>'Swo MARCH 12'!F78</f>
        <v>0</v>
      </c>
      <c r="F6" s="175">
        <f>'Swo MARCH 12'!G78</f>
        <v>0</v>
      </c>
      <c r="G6" s="175">
        <f>'Swo MARCH 12'!H78</f>
        <v>0</v>
      </c>
      <c r="H6" s="176">
        <f>'Swo MARCH 12'!I78</f>
        <v>0</v>
      </c>
      <c r="I6" s="138">
        <f>IF(C6&gt;0,(G6/C6)*100,0)</f>
        <v>0</v>
      </c>
      <c r="J6" s="137">
        <f>IF(E6&gt;0,(G6/E6)*100,0)</f>
        <v>0</v>
      </c>
      <c r="K6" s="245">
        <f>IF(E6&gt;0,(E6/C6)*100,0)</f>
        <v>0</v>
      </c>
      <c r="L6" s="233"/>
      <c r="M6" s="205"/>
    </row>
    <row r="7" spans="1:13" s="198" customFormat="1" ht="21.75" customHeight="1">
      <c r="A7" s="126">
        <v>2</v>
      </c>
      <c r="B7" s="200" t="s">
        <v>235</v>
      </c>
      <c r="C7" s="175">
        <f>'Swo MARCH 12'!K78</f>
        <v>0</v>
      </c>
      <c r="D7" s="176">
        <f>'Swo MARCH 12'!L78</f>
        <v>0</v>
      </c>
      <c r="E7" s="175">
        <f>'Swo MARCH 12'!M78</f>
        <v>0</v>
      </c>
      <c r="F7" s="175">
        <f>'Swo MARCH 12'!N78</f>
        <v>0</v>
      </c>
      <c r="G7" s="175">
        <f>'Swo MARCH 12'!O78</f>
        <v>0</v>
      </c>
      <c r="H7" s="176">
        <f>'Swo MARCH 12'!P78</f>
        <v>0</v>
      </c>
      <c r="I7" s="138">
        <f aca="true" t="shared" si="0" ref="I7:I32">IF(C7&gt;0,(G7/C7)*100,0)</f>
        <v>0</v>
      </c>
      <c r="J7" s="137">
        <f aca="true" t="shared" si="1" ref="J7:J31">IF(E7&gt;0,(G7/E7)*100,0)</f>
        <v>0</v>
      </c>
      <c r="K7" s="245">
        <f aca="true" t="shared" si="2" ref="K7:K32">IF(E7&gt;0,(E7/C7)*100,0)</f>
        <v>0</v>
      </c>
      <c r="L7" s="234"/>
      <c r="M7" s="125"/>
    </row>
    <row r="8" spans="1:13" s="198" customFormat="1" ht="21.75" customHeight="1">
      <c r="A8" s="126">
        <v>3</v>
      </c>
      <c r="B8" s="200" t="s">
        <v>236</v>
      </c>
      <c r="C8" s="175">
        <f>'Swo MARCH 12'!R78</f>
        <v>0</v>
      </c>
      <c r="D8" s="176">
        <f>'Swo MARCH 12'!S78</f>
        <v>0</v>
      </c>
      <c r="E8" s="175">
        <f>'Swo MARCH 12'!T78</f>
        <v>0</v>
      </c>
      <c r="F8" s="175">
        <f>'Swo MARCH 12'!U78</f>
        <v>0</v>
      </c>
      <c r="G8" s="175">
        <f>'Swo MARCH 12'!V78</f>
        <v>0</v>
      </c>
      <c r="H8" s="176">
        <f>'Swo MARCH 12'!W78</f>
        <v>0</v>
      </c>
      <c r="I8" s="138">
        <f t="shared" si="0"/>
        <v>0</v>
      </c>
      <c r="J8" s="137">
        <f t="shared" si="1"/>
        <v>0</v>
      </c>
      <c r="K8" s="245">
        <f t="shared" si="2"/>
        <v>0</v>
      </c>
      <c r="L8" s="234"/>
      <c r="M8" s="125"/>
    </row>
    <row r="9" spans="1:13" s="198" customFormat="1" ht="21.75" customHeight="1">
      <c r="A9" s="126">
        <v>4</v>
      </c>
      <c r="B9" s="200" t="s">
        <v>238</v>
      </c>
      <c r="C9" s="175">
        <f>'Swo MARCH 12'!Y78</f>
        <v>1</v>
      </c>
      <c r="D9" s="176">
        <f>'Swo MARCH 12'!Z78</f>
        <v>1</v>
      </c>
      <c r="E9" s="175">
        <f>'Swo MARCH 12'!AA78</f>
        <v>0.5</v>
      </c>
      <c r="F9" s="175">
        <f>'Swo MARCH 12'!AB78</f>
        <v>0.05</v>
      </c>
      <c r="G9" s="175">
        <f>'Swo MARCH 12'!AC78</f>
        <v>0.5</v>
      </c>
      <c r="H9" s="176">
        <f>'Swo MARCH 12'!AD78</f>
        <v>1</v>
      </c>
      <c r="I9" s="138">
        <f t="shared" si="0"/>
        <v>50</v>
      </c>
      <c r="J9" s="137">
        <f t="shared" si="1"/>
        <v>100</v>
      </c>
      <c r="K9" s="245">
        <f t="shared" si="2"/>
        <v>50</v>
      </c>
      <c r="L9" s="234"/>
      <c r="M9" s="125"/>
    </row>
    <row r="10" spans="1:15" s="198" customFormat="1" ht="21.75" customHeight="1">
      <c r="A10" s="126">
        <v>5</v>
      </c>
      <c r="B10" s="200" t="s">
        <v>237</v>
      </c>
      <c r="C10" s="175">
        <f>'Swo MARCH 12'!AF78</f>
        <v>0</v>
      </c>
      <c r="D10" s="176">
        <f>'Swo MARCH 12'!AG78</f>
        <v>0</v>
      </c>
      <c r="E10" s="175">
        <f>'Swo MARCH 12'!AH78</f>
        <v>0</v>
      </c>
      <c r="F10" s="175">
        <f>'Swo MARCH 12'!AI78</f>
        <v>0</v>
      </c>
      <c r="G10" s="175">
        <f>'Swo MARCH 12'!AJ78</f>
        <v>0</v>
      </c>
      <c r="H10" s="176">
        <f>'Swo MARCH 12'!AK78</f>
        <v>0</v>
      </c>
      <c r="I10" s="138">
        <f t="shared" si="0"/>
        <v>0</v>
      </c>
      <c r="J10" s="137">
        <f t="shared" si="1"/>
        <v>0</v>
      </c>
      <c r="K10" s="245">
        <f t="shared" si="2"/>
        <v>0</v>
      </c>
      <c r="L10" s="234"/>
      <c r="M10" s="125"/>
      <c r="O10" s="283"/>
    </row>
    <row r="11" spans="1:13" s="198" customFormat="1" ht="21.75" customHeight="1">
      <c r="A11" s="126">
        <v>6</v>
      </c>
      <c r="B11" s="200" t="s">
        <v>239</v>
      </c>
      <c r="C11" s="175">
        <f>'Swo MARCH 12'!AM78</f>
        <v>1</v>
      </c>
      <c r="D11" s="176">
        <f>'Swo MARCH 12'!AN78</f>
        <v>1</v>
      </c>
      <c r="E11" s="175">
        <f>'Swo MARCH 12'!AO78</f>
        <v>1.3</v>
      </c>
      <c r="F11" s="175">
        <f>'Swo MARCH 12'!AP78</f>
        <v>0.1</v>
      </c>
      <c r="G11" s="175">
        <f>'Swo MARCH 12'!AQ78</f>
        <v>1.11</v>
      </c>
      <c r="H11" s="176">
        <f>'Swo MARCH 12'!AR78</f>
        <v>1</v>
      </c>
      <c r="I11" s="138">
        <f t="shared" si="0"/>
        <v>111.00000000000001</v>
      </c>
      <c r="J11" s="137">
        <f t="shared" si="1"/>
        <v>85.38461538461539</v>
      </c>
      <c r="K11" s="245">
        <f t="shared" si="2"/>
        <v>130</v>
      </c>
      <c r="L11" s="234"/>
      <c r="M11" s="125"/>
    </row>
    <row r="12" spans="1:13" s="198" customFormat="1" ht="21.75" customHeight="1">
      <c r="A12" s="126">
        <v>7</v>
      </c>
      <c r="B12" s="200" t="s">
        <v>240</v>
      </c>
      <c r="C12" s="175">
        <f>'Swo MARCH 12'!AT78</f>
        <v>0</v>
      </c>
      <c r="D12" s="176">
        <f>'Swo MARCH 12'!AU78</f>
        <v>0</v>
      </c>
      <c r="E12" s="175">
        <f>'Swo MARCH 12'!AV78</f>
        <v>0</v>
      </c>
      <c r="F12" s="175">
        <f>'Swo MARCH 12'!AW78</f>
        <v>0</v>
      </c>
      <c r="G12" s="175">
        <f>'Swo MARCH 12'!AX78</f>
        <v>0</v>
      </c>
      <c r="H12" s="176">
        <f>'Swo MARCH 12'!AY78</f>
        <v>0</v>
      </c>
      <c r="I12" s="138">
        <f t="shared" si="0"/>
        <v>0</v>
      </c>
      <c r="J12" s="137">
        <f t="shared" si="1"/>
        <v>0</v>
      </c>
      <c r="K12" s="245">
        <f t="shared" si="2"/>
        <v>0</v>
      </c>
      <c r="L12" s="234"/>
      <c r="M12" s="125"/>
    </row>
    <row r="13" spans="1:13" s="198" customFormat="1" ht="21.75" customHeight="1">
      <c r="A13" s="126">
        <v>8</v>
      </c>
      <c r="B13" s="200" t="s">
        <v>261</v>
      </c>
      <c r="C13" s="175">
        <f>'Swo MARCH 12'!BA78</f>
        <v>0</v>
      </c>
      <c r="D13" s="176">
        <f>'Swo MARCH 12'!BB78</f>
        <v>0</v>
      </c>
      <c r="E13" s="175">
        <f>'Swo MARCH 12'!BC78</f>
        <v>0</v>
      </c>
      <c r="F13" s="175">
        <f>'Swo MARCH 12'!BD78</f>
        <v>0</v>
      </c>
      <c r="G13" s="175">
        <f>'Swo MARCH 12'!BE78</f>
        <v>0</v>
      </c>
      <c r="H13" s="176">
        <f>'Swo MARCH 12'!BF78</f>
        <v>0</v>
      </c>
      <c r="I13" s="138">
        <f t="shared" si="0"/>
        <v>0</v>
      </c>
      <c r="J13" s="137">
        <f t="shared" si="1"/>
        <v>0</v>
      </c>
      <c r="K13" s="245">
        <f t="shared" si="2"/>
        <v>0</v>
      </c>
      <c r="L13" s="234"/>
      <c r="M13" s="125"/>
    </row>
    <row r="14" spans="1:13" s="198" customFormat="1" ht="21.75" customHeight="1">
      <c r="A14" s="126">
        <v>9</v>
      </c>
      <c r="B14" s="200" t="s">
        <v>242</v>
      </c>
      <c r="C14" s="175">
        <f>'Swo MARCH 12'!BH78</f>
        <v>0</v>
      </c>
      <c r="D14" s="176">
        <f>'Swo MARCH 12'!BI78</f>
        <v>0</v>
      </c>
      <c r="E14" s="175">
        <f>'Swo MARCH 12'!BJ78</f>
        <v>0</v>
      </c>
      <c r="F14" s="175">
        <f>'Swo MARCH 12'!BK78</f>
        <v>0</v>
      </c>
      <c r="G14" s="175">
        <f>'Swo MARCH 12'!BL78</f>
        <v>0</v>
      </c>
      <c r="H14" s="176">
        <f>'Swo MARCH 12'!BM78</f>
        <v>0</v>
      </c>
      <c r="I14" s="138">
        <f t="shared" si="0"/>
        <v>0</v>
      </c>
      <c r="J14" s="137">
        <f t="shared" si="1"/>
        <v>0</v>
      </c>
      <c r="K14" s="245">
        <f t="shared" si="2"/>
        <v>0</v>
      </c>
      <c r="L14" s="234"/>
      <c r="M14" s="125"/>
    </row>
    <row r="15" spans="1:13" s="198" customFormat="1" ht="21.75" customHeight="1">
      <c r="A15" s="126">
        <v>10</v>
      </c>
      <c r="B15" s="200" t="s">
        <v>243</v>
      </c>
      <c r="C15" s="175">
        <f>'Swo MARCH 12'!BO78</f>
        <v>0</v>
      </c>
      <c r="D15" s="176">
        <f>'Swo MARCH 12'!BP78</f>
        <v>0</v>
      </c>
      <c r="E15" s="175">
        <f>'Swo MARCH 12'!BQ78</f>
        <v>0</v>
      </c>
      <c r="F15" s="175">
        <f>'Swo MARCH 12'!BR78</f>
        <v>0</v>
      </c>
      <c r="G15" s="175">
        <f>'Swo MARCH 12'!BS78</f>
        <v>0</v>
      </c>
      <c r="H15" s="176">
        <f>'Swo MARCH 12'!BT78</f>
        <v>0</v>
      </c>
      <c r="I15" s="138">
        <f t="shared" si="0"/>
        <v>0</v>
      </c>
      <c r="J15" s="137">
        <f t="shared" si="1"/>
        <v>0</v>
      </c>
      <c r="K15" s="245">
        <f t="shared" si="2"/>
        <v>0</v>
      </c>
      <c r="L15" s="234"/>
      <c r="M15" s="125"/>
    </row>
    <row r="16" spans="1:13" s="198" customFormat="1" ht="21.75" customHeight="1">
      <c r="A16" s="126">
        <v>11</v>
      </c>
      <c r="B16" s="200" t="s">
        <v>244</v>
      </c>
      <c r="C16" s="175">
        <f>'Swo MARCH 12'!BV78</f>
        <v>0</v>
      </c>
      <c r="D16" s="176">
        <f>'Swo MARCH 12'!BW78</f>
        <v>0</v>
      </c>
      <c r="E16" s="175">
        <f>'Swo MARCH 12'!BX78</f>
        <v>0</v>
      </c>
      <c r="F16" s="175">
        <f>'Swo MARCH 12'!BY78</f>
        <v>0</v>
      </c>
      <c r="G16" s="175">
        <f>'Swo MARCH 12'!BZ78</f>
        <v>0</v>
      </c>
      <c r="H16" s="176">
        <f>'Swo MARCH 12'!CA78</f>
        <v>0</v>
      </c>
      <c r="I16" s="138">
        <f t="shared" si="0"/>
        <v>0</v>
      </c>
      <c r="J16" s="137">
        <f t="shared" si="1"/>
        <v>0</v>
      </c>
      <c r="K16" s="245">
        <f t="shared" si="2"/>
        <v>0</v>
      </c>
      <c r="L16" s="234"/>
      <c r="M16" s="125"/>
    </row>
    <row r="17" spans="1:13" s="198" customFormat="1" ht="21.75" customHeight="1">
      <c r="A17" s="126">
        <v>12</v>
      </c>
      <c r="B17" s="200" t="s">
        <v>245</v>
      </c>
      <c r="C17" s="175">
        <f>'Swo MARCH 12'!CC78</f>
        <v>1</v>
      </c>
      <c r="D17" s="176">
        <f>'Swo MARCH 12'!CD78</f>
        <v>1</v>
      </c>
      <c r="E17" s="175">
        <f>'Swo MARCH 12'!CE78</f>
        <v>0.35</v>
      </c>
      <c r="F17" s="175">
        <f>'Swo MARCH 12'!CF78</f>
        <v>0</v>
      </c>
      <c r="G17" s="175">
        <f>'Swo MARCH 12'!CG78</f>
        <v>0.35</v>
      </c>
      <c r="H17" s="176">
        <f>'Swo MARCH 12'!CH78</f>
        <v>1</v>
      </c>
      <c r="I17" s="138">
        <f t="shared" si="0"/>
        <v>35</v>
      </c>
      <c r="J17" s="137">
        <f t="shared" si="1"/>
        <v>100</v>
      </c>
      <c r="K17" s="245">
        <f t="shared" si="2"/>
        <v>35</v>
      </c>
      <c r="L17" s="234"/>
      <c r="M17" s="125"/>
    </row>
    <row r="18" spans="1:13" s="198" customFormat="1" ht="21.75" customHeight="1">
      <c r="A18" s="126">
        <v>13</v>
      </c>
      <c r="B18" s="200" t="s">
        <v>246</v>
      </c>
      <c r="C18" s="175">
        <f>'Swo MARCH 12'!CJ78</f>
        <v>0</v>
      </c>
      <c r="D18" s="176">
        <f>'Swo MARCH 12'!CK78</f>
        <v>0</v>
      </c>
      <c r="E18" s="175">
        <f>'Swo MARCH 12'!CL78</f>
        <v>0</v>
      </c>
      <c r="F18" s="175">
        <f>'Swo MARCH 12'!CM78</f>
        <v>0</v>
      </c>
      <c r="G18" s="175">
        <f>'Swo MARCH 12'!CN78</f>
        <v>0</v>
      </c>
      <c r="H18" s="176">
        <f>'Swo MARCH 12'!CO78</f>
        <v>0</v>
      </c>
      <c r="I18" s="138">
        <f t="shared" si="0"/>
        <v>0</v>
      </c>
      <c r="J18" s="137">
        <f t="shared" si="1"/>
        <v>0</v>
      </c>
      <c r="K18" s="245">
        <f t="shared" si="2"/>
        <v>0</v>
      </c>
      <c r="L18" s="234"/>
      <c r="M18" s="125"/>
    </row>
    <row r="19" spans="1:13" s="198" customFormat="1" ht="21.75" customHeight="1">
      <c r="A19" s="126">
        <v>14</v>
      </c>
      <c r="B19" s="200" t="s">
        <v>247</v>
      </c>
      <c r="C19" s="175">
        <f>'Swo MARCH 12'!CQ78</f>
        <v>0</v>
      </c>
      <c r="D19" s="176">
        <f>'Swo MARCH 12'!CR78</f>
        <v>0</v>
      </c>
      <c r="E19" s="175">
        <f>'Swo MARCH 12'!CS78</f>
        <v>0</v>
      </c>
      <c r="F19" s="175">
        <f>'Swo MARCH 12'!CT78</f>
        <v>0</v>
      </c>
      <c r="G19" s="175">
        <f>'Swo MARCH 12'!CU78</f>
        <v>0</v>
      </c>
      <c r="H19" s="176">
        <f>'Swo MARCH 12'!CV78</f>
        <v>0</v>
      </c>
      <c r="I19" s="138">
        <f t="shared" si="0"/>
        <v>0</v>
      </c>
      <c r="J19" s="137">
        <f t="shared" si="1"/>
        <v>0</v>
      </c>
      <c r="K19" s="245">
        <f t="shared" si="2"/>
        <v>0</v>
      </c>
      <c r="L19" s="234"/>
      <c r="M19" s="125"/>
    </row>
    <row r="20" spans="1:13" s="198" customFormat="1" ht="21.75" customHeight="1">
      <c r="A20" s="126">
        <v>15</v>
      </c>
      <c r="B20" s="200" t="s">
        <v>248</v>
      </c>
      <c r="C20" s="175">
        <f>'Swo MARCH 12'!CX78</f>
        <v>0</v>
      </c>
      <c r="D20" s="176">
        <f>'Swo MARCH 12'!CY78</f>
        <v>0</v>
      </c>
      <c r="E20" s="175">
        <f>'Swo MARCH 12'!CZ78</f>
        <v>0</v>
      </c>
      <c r="F20" s="175">
        <f>'Swo MARCH 12'!DA78</f>
        <v>0</v>
      </c>
      <c r="G20" s="175">
        <f>'Swo MARCH 12'!DB78</f>
        <v>0</v>
      </c>
      <c r="H20" s="176">
        <f>'Swo MARCH 12'!DC78</f>
        <v>0</v>
      </c>
      <c r="I20" s="138">
        <f t="shared" si="0"/>
        <v>0</v>
      </c>
      <c r="J20" s="137">
        <f t="shared" si="1"/>
        <v>0</v>
      </c>
      <c r="K20" s="245">
        <f t="shared" si="2"/>
        <v>0</v>
      </c>
      <c r="L20" s="234"/>
      <c r="M20" s="125"/>
    </row>
    <row r="21" spans="1:13" s="198" customFormat="1" ht="21.75" customHeight="1">
      <c r="A21" s="126">
        <v>16</v>
      </c>
      <c r="B21" s="200" t="s">
        <v>249</v>
      </c>
      <c r="C21" s="175">
        <f>'Swo MARCH 12'!DE78</f>
        <v>0</v>
      </c>
      <c r="D21" s="176">
        <f>'Swo MARCH 12'!DF78</f>
        <v>0</v>
      </c>
      <c r="E21" s="175">
        <f>'Swo MARCH 12'!DG78</f>
        <v>0</v>
      </c>
      <c r="F21" s="175">
        <f>'Swo MARCH 12'!DH78</f>
        <v>0</v>
      </c>
      <c r="G21" s="175">
        <f>'Swo MARCH 12'!DI78</f>
        <v>0</v>
      </c>
      <c r="H21" s="176">
        <f>'Swo MARCH 12'!DJ78</f>
        <v>0</v>
      </c>
      <c r="I21" s="138">
        <f t="shared" si="0"/>
        <v>0</v>
      </c>
      <c r="J21" s="137">
        <f t="shared" si="1"/>
        <v>0</v>
      </c>
      <c r="K21" s="245">
        <f t="shared" si="2"/>
        <v>0</v>
      </c>
      <c r="L21" s="234"/>
      <c r="M21" s="125"/>
    </row>
    <row r="22" spans="1:13" s="198" customFormat="1" ht="21.75" customHeight="1">
      <c r="A22" s="126">
        <v>17</v>
      </c>
      <c r="B22" s="200" t="s">
        <v>250</v>
      </c>
      <c r="C22" s="175">
        <f>'Swo MARCH 12'!DL78</f>
        <v>0</v>
      </c>
      <c r="D22" s="176">
        <f>'Swo MARCH 12'!DM78</f>
        <v>0</v>
      </c>
      <c r="E22" s="175">
        <f>'Swo MARCH 12'!DN78</f>
        <v>0</v>
      </c>
      <c r="F22" s="175">
        <f>'Swo MARCH 12'!DO78</f>
        <v>0</v>
      </c>
      <c r="G22" s="175">
        <f>'Swo MARCH 12'!DP78</f>
        <v>0</v>
      </c>
      <c r="H22" s="176">
        <f>'Swo MARCH 12'!DQ78</f>
        <v>0</v>
      </c>
      <c r="I22" s="138">
        <f t="shared" si="0"/>
        <v>0</v>
      </c>
      <c r="J22" s="137">
        <f t="shared" si="1"/>
        <v>0</v>
      </c>
      <c r="K22" s="245">
        <f t="shared" si="2"/>
        <v>0</v>
      </c>
      <c r="L22" s="234"/>
      <c r="M22" s="125"/>
    </row>
    <row r="23" spans="1:13" s="198" customFormat="1" ht="21.75" customHeight="1">
      <c r="A23" s="126">
        <v>18</v>
      </c>
      <c r="B23" s="200" t="s">
        <v>251</v>
      </c>
      <c r="C23" s="175">
        <f>'Swo MARCH 12'!DS78</f>
        <v>0</v>
      </c>
      <c r="D23" s="176">
        <f>'Swo MARCH 12'!DT78</f>
        <v>0</v>
      </c>
      <c r="E23" s="175">
        <f>'Swo MARCH 12'!DU78</f>
        <v>0</v>
      </c>
      <c r="F23" s="175">
        <f>'Swo MARCH 12'!DV78</f>
        <v>0</v>
      </c>
      <c r="G23" s="175">
        <f>'Swo MARCH 12'!DW78</f>
        <v>0</v>
      </c>
      <c r="H23" s="176">
        <f>'Swo MARCH 12'!DX78</f>
        <v>0</v>
      </c>
      <c r="I23" s="138">
        <f t="shared" si="0"/>
        <v>0</v>
      </c>
      <c r="J23" s="137">
        <f t="shared" si="1"/>
        <v>0</v>
      </c>
      <c r="K23" s="245">
        <f t="shared" si="2"/>
        <v>0</v>
      </c>
      <c r="L23" s="234"/>
      <c r="M23" s="125"/>
    </row>
    <row r="24" spans="1:13" s="198" customFormat="1" ht="21.75" customHeight="1">
      <c r="A24" s="126">
        <v>19</v>
      </c>
      <c r="B24" s="200" t="s">
        <v>252</v>
      </c>
      <c r="C24" s="175">
        <f>'Swo MARCH 12'!DZ78</f>
        <v>0</v>
      </c>
      <c r="D24" s="176">
        <f>'Swo MARCH 12'!EA78</f>
        <v>0</v>
      </c>
      <c r="E24" s="175">
        <f>'Swo MARCH 12'!EB78</f>
        <v>0</v>
      </c>
      <c r="F24" s="175">
        <f>'Swo MARCH 12'!EC78</f>
        <v>0</v>
      </c>
      <c r="G24" s="175">
        <f>'Swo MARCH 12'!ED78</f>
        <v>0</v>
      </c>
      <c r="H24" s="176">
        <f>'Swo MARCH 12'!EE78</f>
        <v>0</v>
      </c>
      <c r="I24" s="138">
        <f t="shared" si="0"/>
        <v>0</v>
      </c>
      <c r="J24" s="137">
        <f t="shared" si="1"/>
        <v>0</v>
      </c>
      <c r="K24" s="245">
        <f t="shared" si="2"/>
        <v>0</v>
      </c>
      <c r="L24" s="234"/>
      <c r="M24" s="125"/>
    </row>
    <row r="25" spans="1:13" s="198" customFormat="1" ht="21.75" customHeight="1">
      <c r="A25" s="126">
        <v>20</v>
      </c>
      <c r="B25" s="200" t="s">
        <v>253</v>
      </c>
      <c r="C25" s="175">
        <f>'Swo MARCH 12'!EG78</f>
        <v>0</v>
      </c>
      <c r="D25" s="176">
        <f>'Swo MARCH 12'!EH78</f>
        <v>0</v>
      </c>
      <c r="E25" s="175">
        <f>'Swo MARCH 12'!EI78</f>
        <v>0</v>
      </c>
      <c r="F25" s="175">
        <f>'Swo MARCH 12'!EJ78</f>
        <v>0</v>
      </c>
      <c r="G25" s="175">
        <f>'Swo MARCH 12'!EK78</f>
        <v>0</v>
      </c>
      <c r="H25" s="176">
        <f>'Swo MARCH 12'!EL78</f>
        <v>0</v>
      </c>
      <c r="I25" s="138">
        <f t="shared" si="0"/>
        <v>0</v>
      </c>
      <c r="J25" s="137">
        <f t="shared" si="1"/>
        <v>0</v>
      </c>
      <c r="K25" s="245">
        <f t="shared" si="2"/>
        <v>0</v>
      </c>
      <c r="L25" s="234"/>
      <c r="M25" s="125"/>
    </row>
    <row r="26" spans="1:13" s="198" customFormat="1" ht="21.75" customHeight="1">
      <c r="A26" s="126">
        <v>21</v>
      </c>
      <c r="B26" s="200" t="s">
        <v>254</v>
      </c>
      <c r="C26" s="175">
        <f>'Swo MARCH 12'!EN78</f>
        <v>1</v>
      </c>
      <c r="D26" s="176">
        <f>'Swo MARCH 12'!EO78</f>
        <v>1</v>
      </c>
      <c r="E26" s="175">
        <f>'Swo MARCH 12'!EP78</f>
        <v>1.3</v>
      </c>
      <c r="F26" s="175">
        <f>'Swo MARCH 12'!EQ78</f>
        <v>0.2</v>
      </c>
      <c r="G26" s="175">
        <f>'Swo MARCH 12'!ER78</f>
        <v>1.2</v>
      </c>
      <c r="H26" s="176">
        <f>'Swo MARCH 12'!ES78</f>
        <v>0</v>
      </c>
      <c r="I26" s="138">
        <f t="shared" si="0"/>
        <v>120</v>
      </c>
      <c r="J26" s="137">
        <f t="shared" si="1"/>
        <v>92.3076923076923</v>
      </c>
      <c r="K26" s="245">
        <f t="shared" si="2"/>
        <v>130</v>
      </c>
      <c r="L26" s="234"/>
      <c r="M26" s="125"/>
    </row>
    <row r="27" spans="1:13" s="198" customFormat="1" ht="21.75" customHeight="1">
      <c r="A27" s="126">
        <v>22</v>
      </c>
      <c r="B27" s="200" t="s">
        <v>255</v>
      </c>
      <c r="C27" s="175">
        <f>'Swo MARCH 12'!EU78</f>
        <v>0</v>
      </c>
      <c r="D27" s="176">
        <f>'Swo MARCH 12'!EV78</f>
        <v>0</v>
      </c>
      <c r="E27" s="175">
        <f>'Swo MARCH 12'!EW78</f>
        <v>0</v>
      </c>
      <c r="F27" s="175">
        <f>'Swo MARCH 12'!EX78</f>
        <v>0</v>
      </c>
      <c r="G27" s="175">
        <f>'Swo MARCH 12'!EY78</f>
        <v>0</v>
      </c>
      <c r="H27" s="176">
        <f>'Swo MARCH 12'!EZ78</f>
        <v>0</v>
      </c>
      <c r="I27" s="138">
        <f t="shared" si="0"/>
        <v>0</v>
      </c>
      <c r="J27" s="137">
        <f t="shared" si="1"/>
        <v>0</v>
      </c>
      <c r="K27" s="245">
        <f t="shared" si="2"/>
        <v>0</v>
      </c>
      <c r="L27" s="234"/>
      <c r="M27" s="125"/>
    </row>
    <row r="28" spans="1:13" s="198" customFormat="1" ht="21.75" customHeight="1">
      <c r="A28" s="126">
        <v>23</v>
      </c>
      <c r="B28" s="200" t="s">
        <v>256</v>
      </c>
      <c r="C28" s="175">
        <f>'Swo MARCH 12'!FB78</f>
        <v>0</v>
      </c>
      <c r="D28" s="176">
        <f>'Swo MARCH 12'!FC78</f>
        <v>0</v>
      </c>
      <c r="E28" s="175">
        <f>'Swo MARCH 12'!FD78</f>
        <v>0</v>
      </c>
      <c r="F28" s="175">
        <f>'Swo MARCH 12'!FE78</f>
        <v>0</v>
      </c>
      <c r="G28" s="175">
        <f>'Swo MARCH 12'!FF78</f>
        <v>0</v>
      </c>
      <c r="H28" s="176">
        <f>'Swo MARCH 12'!FG78</f>
        <v>0</v>
      </c>
      <c r="I28" s="138">
        <f t="shared" si="0"/>
        <v>0</v>
      </c>
      <c r="J28" s="137">
        <f t="shared" si="1"/>
        <v>0</v>
      </c>
      <c r="K28" s="245">
        <f t="shared" si="2"/>
        <v>0</v>
      </c>
      <c r="L28" s="234"/>
      <c r="M28" s="125"/>
    </row>
    <row r="29" spans="1:13" s="198" customFormat="1" ht="21.75" customHeight="1">
      <c r="A29" s="126">
        <v>24</v>
      </c>
      <c r="B29" s="200" t="s">
        <v>257</v>
      </c>
      <c r="C29" s="175">
        <f>'Swo MARCH 12'!FI78</f>
        <v>0</v>
      </c>
      <c r="D29" s="176">
        <f>'Swo MARCH 12'!FJ78</f>
        <v>0</v>
      </c>
      <c r="E29" s="175">
        <f>'Swo MARCH 12'!FK78</f>
        <v>0</v>
      </c>
      <c r="F29" s="175">
        <f>'Swo MARCH 12'!FL78</f>
        <v>0</v>
      </c>
      <c r="G29" s="175">
        <f>'Swo MARCH 12'!FM78</f>
        <v>0</v>
      </c>
      <c r="H29" s="176">
        <f>'Swo MARCH 12'!FN78</f>
        <v>0</v>
      </c>
      <c r="I29" s="138">
        <f t="shared" si="0"/>
        <v>0</v>
      </c>
      <c r="J29" s="137">
        <f t="shared" si="1"/>
        <v>0</v>
      </c>
      <c r="K29" s="245">
        <f t="shared" si="2"/>
        <v>0</v>
      </c>
      <c r="L29" s="234"/>
      <c r="M29" s="125"/>
    </row>
    <row r="30" spans="1:13" s="198" customFormat="1" ht="21.75" customHeight="1">
      <c r="A30" s="126">
        <v>25</v>
      </c>
      <c r="B30" s="200" t="s">
        <v>258</v>
      </c>
      <c r="C30" s="175">
        <f>'Swo MARCH 12'!FP78</f>
        <v>0</v>
      </c>
      <c r="D30" s="176">
        <f>'Swo MARCH 12'!FQ78</f>
        <v>0</v>
      </c>
      <c r="E30" s="175">
        <f>'Swo MARCH 12'!FR78</f>
        <v>0</v>
      </c>
      <c r="F30" s="175">
        <f>'Swo MARCH 12'!FS78</f>
        <v>0</v>
      </c>
      <c r="G30" s="175">
        <f>'Swo MARCH 12'!FT78</f>
        <v>0</v>
      </c>
      <c r="H30" s="176">
        <f>'Swo MARCH 12'!FU78</f>
        <v>0</v>
      </c>
      <c r="I30" s="138">
        <f t="shared" si="0"/>
        <v>0</v>
      </c>
      <c r="J30" s="137">
        <f t="shared" si="1"/>
        <v>0</v>
      </c>
      <c r="K30" s="245">
        <f t="shared" si="2"/>
        <v>0</v>
      </c>
      <c r="L30" s="234"/>
      <c r="M30" s="125"/>
    </row>
    <row r="31" spans="1:13" s="198" customFormat="1" ht="21.75" customHeight="1">
      <c r="A31" s="126">
        <v>26</v>
      </c>
      <c r="B31" s="200" t="s">
        <v>259</v>
      </c>
      <c r="C31" s="175">
        <f>'Swo MARCH 12'!FW78</f>
        <v>0</v>
      </c>
      <c r="D31" s="176">
        <f>'Swo MARCH 12'!FX78</f>
        <v>0</v>
      </c>
      <c r="E31" s="175">
        <f>'Swo MARCH 12'!FY78</f>
        <v>0</v>
      </c>
      <c r="F31" s="175">
        <f>'Swo MARCH 12'!FZ78</f>
        <v>0</v>
      </c>
      <c r="G31" s="175">
        <f>'Swo MARCH 12'!GA78</f>
        <v>0</v>
      </c>
      <c r="H31" s="176">
        <f>'Swo MARCH 12'!GB78</f>
        <v>0</v>
      </c>
      <c r="I31" s="138">
        <f t="shared" si="0"/>
        <v>0</v>
      </c>
      <c r="J31" s="137">
        <f t="shared" si="1"/>
        <v>0</v>
      </c>
      <c r="K31" s="245">
        <f t="shared" si="2"/>
        <v>0</v>
      </c>
      <c r="L31" s="234"/>
      <c r="M31" s="125"/>
    </row>
    <row r="32" spans="1:13" s="199" customFormat="1" ht="21.75" customHeight="1" thickBot="1">
      <c r="A32" s="127"/>
      <c r="B32" s="202" t="s">
        <v>260</v>
      </c>
      <c r="C32" s="221">
        <f aca="true" t="shared" si="3" ref="C32:H32">SUM(C6:C31)</f>
        <v>4</v>
      </c>
      <c r="D32" s="222">
        <f t="shared" si="3"/>
        <v>4</v>
      </c>
      <c r="E32" s="221">
        <f t="shared" si="3"/>
        <v>3.45</v>
      </c>
      <c r="F32" s="221">
        <f t="shared" si="3"/>
        <v>0.35000000000000003</v>
      </c>
      <c r="G32" s="221">
        <f t="shared" si="3"/>
        <v>3.16</v>
      </c>
      <c r="H32" s="222">
        <f t="shared" si="3"/>
        <v>3</v>
      </c>
      <c r="I32" s="192">
        <f t="shared" si="0"/>
        <v>79</v>
      </c>
      <c r="J32" s="139">
        <f>IF(E32&gt;0,(G32/E32)*100,0)</f>
        <v>91.59420289855072</v>
      </c>
      <c r="K32" s="384">
        <f t="shared" si="2"/>
        <v>86.25</v>
      </c>
      <c r="L32" s="235"/>
      <c r="M32" s="131"/>
    </row>
  </sheetData>
  <mergeCells count="2">
    <mergeCell ref="A3:B3"/>
    <mergeCell ref="C3:J3"/>
  </mergeCells>
  <printOptions horizontalCentered="1"/>
  <pageMargins left="0.75" right="0.75" top="1.31" bottom="1" header="0.5" footer="0.5"/>
  <pageSetup horizontalDpi="600" verticalDpi="600" orientation="portrait" paperSize="9" scale="93" r:id="rId1"/>
  <headerFooter alignWithMargins="0">
    <oddFooter>&amp;CPage &amp;P</oddFooter>
  </headerFooter>
</worksheet>
</file>

<file path=xl/worksheets/sheet28.xml><?xml version="1.0" encoding="utf-8"?>
<worksheet xmlns="http://schemas.openxmlformats.org/spreadsheetml/2006/main" xmlns:r="http://schemas.openxmlformats.org/officeDocument/2006/relationships">
  <sheetPr>
    <tabColor indexed="9"/>
  </sheetPr>
  <dimension ref="A1:Q33"/>
  <sheetViews>
    <sheetView view="pageBreakPreview" zoomScale="120" zoomScaleNormal="75" zoomScaleSheetLayoutView="120" workbookViewId="0" topLeftCell="A1">
      <pane xSplit="2" ySplit="5" topLeftCell="C26" activePane="bottomRight" state="frozen"/>
      <selection pane="topLeft" activeCell="F36" sqref="F36"/>
      <selection pane="topRight" activeCell="F36" sqref="F36"/>
      <selection pane="bottomLeft" activeCell="F36" sqref="F36"/>
      <selection pane="bottomRight" activeCell="F36" sqref="F36"/>
    </sheetView>
  </sheetViews>
  <sheetFormatPr defaultColWidth="9.140625" defaultRowHeight="22.5" customHeight="1"/>
  <cols>
    <col min="1" max="1" width="5.28125" style="19" customWidth="1"/>
    <col min="2" max="2" width="9.7109375" style="19" customWidth="1"/>
    <col min="3" max="5" width="8.7109375" style="19" customWidth="1"/>
    <col min="6" max="6" width="7.28125" style="19" customWidth="1"/>
    <col min="7" max="7" width="8.7109375" style="19" customWidth="1"/>
    <col min="8" max="8" width="7.8515625" style="19" bestFit="1" customWidth="1"/>
    <col min="9" max="10" width="8.7109375" style="19" customWidth="1"/>
    <col min="11" max="11" width="6.7109375" style="19" customWidth="1"/>
    <col min="12" max="12" width="2.7109375" style="19" customWidth="1"/>
    <col min="13" max="13" width="5.8515625" style="19" customWidth="1"/>
    <col min="14" max="16384" width="9.140625" style="19" customWidth="1"/>
  </cols>
  <sheetData>
    <row r="1" spans="1:13" ht="24" customHeight="1">
      <c r="A1" s="379" t="s">
        <v>433</v>
      </c>
      <c r="B1" s="380"/>
      <c r="C1" s="380"/>
      <c r="D1" s="380"/>
      <c r="E1" s="380"/>
      <c r="F1" s="380"/>
      <c r="G1" s="380"/>
      <c r="H1" s="380"/>
      <c r="I1" s="380"/>
      <c r="J1" s="380"/>
      <c r="K1" s="381"/>
      <c r="L1" s="198"/>
      <c r="M1" s="198"/>
    </row>
    <row r="2" spans="1:13" ht="24" customHeight="1">
      <c r="A2" s="382" t="s">
        <v>312</v>
      </c>
      <c r="B2" s="182"/>
      <c r="C2" s="182"/>
      <c r="D2" s="182"/>
      <c r="E2" s="182"/>
      <c r="F2" s="182"/>
      <c r="G2" s="182"/>
      <c r="H2" s="182"/>
      <c r="I2" s="182"/>
      <c r="J2" s="182"/>
      <c r="K2" s="383"/>
      <c r="L2" s="198"/>
      <c r="M2" s="198"/>
    </row>
    <row r="3" spans="1:13" ht="24" customHeight="1" thickBot="1">
      <c r="A3" s="566" t="s">
        <v>278</v>
      </c>
      <c r="B3" s="567"/>
      <c r="C3" s="496" t="s">
        <v>291</v>
      </c>
      <c r="D3" s="496"/>
      <c r="E3" s="496"/>
      <c r="F3" s="496"/>
      <c r="G3" s="496"/>
      <c r="H3" s="496"/>
      <c r="I3" s="496"/>
      <c r="J3" s="496"/>
      <c r="K3" s="385"/>
      <c r="L3" s="199"/>
      <c r="M3" s="199"/>
    </row>
    <row r="4" spans="1:13" ht="59.25" customHeight="1" thickBot="1">
      <c r="A4" s="215" t="s">
        <v>224</v>
      </c>
      <c r="B4" s="216" t="s">
        <v>225</v>
      </c>
      <c r="C4" s="217" t="s">
        <v>226</v>
      </c>
      <c r="D4" s="217" t="s">
        <v>241</v>
      </c>
      <c r="E4" s="218" t="s">
        <v>227</v>
      </c>
      <c r="F4" s="226" t="s">
        <v>228</v>
      </c>
      <c r="G4" s="217" t="s">
        <v>229</v>
      </c>
      <c r="H4" s="217" t="s">
        <v>233</v>
      </c>
      <c r="I4" s="216" t="s">
        <v>230</v>
      </c>
      <c r="J4" s="213" t="s">
        <v>231</v>
      </c>
      <c r="K4" s="243" t="s">
        <v>389</v>
      </c>
      <c r="L4" s="228"/>
      <c r="M4" s="209"/>
    </row>
    <row r="5" spans="1:17" s="198" customFormat="1" ht="21.75" customHeight="1" thickBot="1">
      <c r="A5" s="126">
        <v>1</v>
      </c>
      <c r="B5" s="194">
        <v>2</v>
      </c>
      <c r="C5" s="123">
        <v>3</v>
      </c>
      <c r="D5" s="123">
        <v>4</v>
      </c>
      <c r="E5" s="123">
        <v>5</v>
      </c>
      <c r="F5" s="123">
        <v>6</v>
      </c>
      <c r="G5" s="123">
        <v>7</v>
      </c>
      <c r="H5" s="123">
        <v>8</v>
      </c>
      <c r="I5" s="123">
        <v>9</v>
      </c>
      <c r="J5" s="212">
        <v>10</v>
      </c>
      <c r="K5" s="244">
        <v>11</v>
      </c>
      <c r="L5" s="229"/>
      <c r="M5" s="210"/>
      <c r="N5" s="204"/>
      <c r="O5" s="227"/>
      <c r="P5" s="227"/>
      <c r="Q5" s="227"/>
    </row>
    <row r="6" spans="1:13" s="198" customFormat="1" ht="21.75" customHeight="1">
      <c r="A6" s="126">
        <v>1</v>
      </c>
      <c r="B6" s="200" t="s">
        <v>234</v>
      </c>
      <c r="C6" s="175">
        <f>'Swo MARCH 12'!D82</f>
        <v>8</v>
      </c>
      <c r="D6" s="176">
        <f>'Swo MARCH 12'!E82</f>
        <v>2910</v>
      </c>
      <c r="E6" s="175">
        <f>'Swo MARCH 12'!F82</f>
        <v>7.85</v>
      </c>
      <c r="F6" s="175">
        <f>'Swo MARCH 12'!G82</f>
        <v>0</v>
      </c>
      <c r="G6" s="175">
        <f>'Swo MARCH 12'!H82</f>
        <v>7.85</v>
      </c>
      <c r="H6" s="176">
        <f>'Swo MARCH 12'!I82</f>
        <v>3194</v>
      </c>
      <c r="I6" s="138">
        <f>IF(C6&gt;0,(G6/C6)*100,0)</f>
        <v>98.125</v>
      </c>
      <c r="J6" s="137">
        <f>IF(E6&gt;0,(G6/E6)*100,0)</f>
        <v>100</v>
      </c>
      <c r="K6" s="245">
        <f>IF(E6&gt;0,(E6/C6)*100,0)</f>
        <v>98.125</v>
      </c>
      <c r="L6" s="233"/>
      <c r="M6" s="205"/>
    </row>
    <row r="7" spans="1:16" s="198" customFormat="1" ht="21.75" customHeight="1">
      <c r="A7" s="126">
        <v>2</v>
      </c>
      <c r="B7" s="200" t="s">
        <v>235</v>
      </c>
      <c r="C7" s="175">
        <f>'Swo MARCH 12'!K82</f>
        <v>0.5</v>
      </c>
      <c r="D7" s="176">
        <f>'Swo MARCH 12'!L82</f>
        <v>180</v>
      </c>
      <c r="E7" s="175">
        <f>'Swo MARCH 12'!M82</f>
        <v>0.85</v>
      </c>
      <c r="F7" s="175">
        <f>'Swo MARCH 12'!N82</f>
        <v>0</v>
      </c>
      <c r="G7" s="175">
        <f>'Swo MARCH 12'!O82</f>
        <v>0.15</v>
      </c>
      <c r="H7" s="176">
        <f>'Swo MARCH 12'!P82</f>
        <v>100</v>
      </c>
      <c r="I7" s="138">
        <f aca="true" t="shared" si="0" ref="I7:I32">IF(C7&gt;0,(G7/C7)*100,0)</f>
        <v>30</v>
      </c>
      <c r="J7" s="137">
        <f aca="true" t="shared" si="1" ref="J7:J31">IF(E7&gt;0,(G7/E7)*100,0)</f>
        <v>17.647058823529413</v>
      </c>
      <c r="K7" s="245">
        <f aca="true" t="shared" si="2" ref="K7:K32">IF(E7&gt;0,(E7/C7)*100,0)</f>
        <v>170</v>
      </c>
      <c r="L7" s="234"/>
      <c r="M7" s="203"/>
      <c r="P7" s="198" t="s">
        <v>317</v>
      </c>
    </row>
    <row r="8" spans="1:13" s="198" customFormat="1" ht="21.75" customHeight="1">
      <c r="A8" s="126">
        <v>3</v>
      </c>
      <c r="B8" s="200" t="s">
        <v>236</v>
      </c>
      <c r="C8" s="175">
        <f>'Swo MARCH 12'!R82</f>
        <v>4.51</v>
      </c>
      <c r="D8" s="176">
        <f>'Swo MARCH 12'!S82</f>
        <v>1640</v>
      </c>
      <c r="E8" s="175">
        <f>'Swo MARCH 12'!T82</f>
        <v>2.75</v>
      </c>
      <c r="F8" s="175">
        <f>'Swo MARCH 12'!U82</f>
        <v>0</v>
      </c>
      <c r="G8" s="175">
        <f>'Swo MARCH 12'!V82</f>
        <v>2.75</v>
      </c>
      <c r="H8" s="176">
        <f>'Swo MARCH 12'!W82</f>
        <v>1353</v>
      </c>
      <c r="I8" s="138">
        <f t="shared" si="0"/>
        <v>60.97560975609756</v>
      </c>
      <c r="J8" s="137">
        <f t="shared" si="1"/>
        <v>100</v>
      </c>
      <c r="K8" s="245">
        <f t="shared" si="2"/>
        <v>60.97560975609756</v>
      </c>
      <c r="L8" s="234"/>
      <c r="M8" s="203"/>
    </row>
    <row r="9" spans="1:13" s="198" customFormat="1" ht="21.75" customHeight="1">
      <c r="A9" s="126">
        <v>4</v>
      </c>
      <c r="B9" s="200" t="s">
        <v>238</v>
      </c>
      <c r="C9" s="177">
        <f>'Swo MARCH 12'!Y82</f>
        <v>0.5</v>
      </c>
      <c r="D9" s="178">
        <f>'Swo MARCH 12'!Z82</f>
        <v>180</v>
      </c>
      <c r="E9" s="177">
        <f>'Swo MARCH 12'!AA82</f>
        <v>0.5</v>
      </c>
      <c r="F9" s="177">
        <f>'Swo MARCH 12'!AB82</f>
        <v>0.28</v>
      </c>
      <c r="G9" s="177">
        <f>'Swo MARCH 12'!AC82</f>
        <v>0.38</v>
      </c>
      <c r="H9" s="178">
        <f>'Swo MARCH 12'!AD82</f>
        <v>83</v>
      </c>
      <c r="I9" s="138">
        <f t="shared" si="0"/>
        <v>76</v>
      </c>
      <c r="J9" s="137">
        <f t="shared" si="1"/>
        <v>76</v>
      </c>
      <c r="K9" s="245">
        <f t="shared" si="2"/>
        <v>100</v>
      </c>
      <c r="L9" s="234"/>
      <c r="M9" s="203"/>
    </row>
    <row r="10" spans="1:13" s="198" customFormat="1" ht="21.75" customHeight="1">
      <c r="A10" s="126">
        <v>5</v>
      </c>
      <c r="B10" s="200" t="s">
        <v>237</v>
      </c>
      <c r="C10" s="175">
        <f>'Swo MARCH 12'!AF82</f>
        <v>1.79</v>
      </c>
      <c r="D10" s="176">
        <f>'Swo MARCH 12'!AG82</f>
        <v>650</v>
      </c>
      <c r="E10" s="175">
        <f>'Swo MARCH 12'!AH82</f>
        <v>1.6</v>
      </c>
      <c r="F10" s="175">
        <f>'Swo MARCH 12'!AI82</f>
        <v>0</v>
      </c>
      <c r="G10" s="175">
        <f>'Swo MARCH 12'!AJ82</f>
        <v>1.57</v>
      </c>
      <c r="H10" s="176">
        <f>'Swo MARCH 12'!AK82</f>
        <v>450</v>
      </c>
      <c r="I10" s="138">
        <f t="shared" si="0"/>
        <v>87.70949720670392</v>
      </c>
      <c r="J10" s="137">
        <f t="shared" si="1"/>
        <v>98.125</v>
      </c>
      <c r="K10" s="245">
        <f t="shared" si="2"/>
        <v>89.38547486033521</v>
      </c>
      <c r="L10" s="234"/>
      <c r="M10" s="203"/>
    </row>
    <row r="11" spans="1:13" s="198" customFormat="1" ht="21.75" customHeight="1">
      <c r="A11" s="126">
        <v>6</v>
      </c>
      <c r="B11" s="200" t="s">
        <v>239</v>
      </c>
      <c r="C11" s="175">
        <f>'Swo MARCH 12'!AM82</f>
        <v>5.91</v>
      </c>
      <c r="D11" s="176">
        <f>'Swo MARCH 12'!AN82</f>
        <v>2150</v>
      </c>
      <c r="E11" s="175">
        <f>'Swo MARCH 12'!AO82</f>
        <v>5.91</v>
      </c>
      <c r="F11" s="175">
        <f>'Swo MARCH 12'!AP82</f>
        <v>0</v>
      </c>
      <c r="G11" s="175">
        <f>'Swo MARCH 12'!AQ82</f>
        <v>5.9</v>
      </c>
      <c r="H11" s="176">
        <f>'Swo MARCH 12'!AR82</f>
        <v>1585</v>
      </c>
      <c r="I11" s="138">
        <f t="shared" si="0"/>
        <v>99.83079526226734</v>
      </c>
      <c r="J11" s="137">
        <f t="shared" si="1"/>
        <v>99.83079526226734</v>
      </c>
      <c r="K11" s="245">
        <f t="shared" si="2"/>
        <v>100</v>
      </c>
      <c r="L11" s="234"/>
      <c r="M11" s="203"/>
    </row>
    <row r="12" spans="1:13" s="198" customFormat="1" ht="21.75" customHeight="1">
      <c r="A12" s="126">
        <v>7</v>
      </c>
      <c r="B12" s="200" t="s">
        <v>240</v>
      </c>
      <c r="C12" s="175">
        <f>'Swo MARCH 12'!AT82</f>
        <v>12</v>
      </c>
      <c r="D12" s="176">
        <f>'Swo MARCH 12'!AU82</f>
        <v>4377</v>
      </c>
      <c r="E12" s="175">
        <f>'Swo MARCH 12'!AV82</f>
        <v>11.02</v>
      </c>
      <c r="F12" s="175">
        <f>'Swo MARCH 12'!AW82</f>
        <v>0</v>
      </c>
      <c r="G12" s="175">
        <f>'Swo MARCH 12'!AX82</f>
        <v>10.98</v>
      </c>
      <c r="H12" s="176">
        <f>'Swo MARCH 12'!AY82</f>
        <v>4116</v>
      </c>
      <c r="I12" s="138">
        <f t="shared" si="0"/>
        <v>91.5</v>
      </c>
      <c r="J12" s="137">
        <f t="shared" si="1"/>
        <v>99.63702359346644</v>
      </c>
      <c r="K12" s="245">
        <f t="shared" si="2"/>
        <v>91.83333333333333</v>
      </c>
      <c r="L12" s="234"/>
      <c r="M12" s="203"/>
    </row>
    <row r="13" spans="1:13" s="198" customFormat="1" ht="21.75" customHeight="1">
      <c r="A13" s="126">
        <v>8</v>
      </c>
      <c r="B13" s="200" t="s">
        <v>261</v>
      </c>
      <c r="C13" s="175">
        <f>'Swo MARCH 12'!BA82</f>
        <v>3.49</v>
      </c>
      <c r="D13" s="176">
        <f>'Swo MARCH 12'!BB82</f>
        <v>1270</v>
      </c>
      <c r="E13" s="175">
        <f>'Swo MARCH 12'!BC82</f>
        <v>7.63</v>
      </c>
      <c r="F13" s="175">
        <f>'Swo MARCH 12'!BD82</f>
        <v>0</v>
      </c>
      <c r="G13" s="175">
        <f>'Swo MARCH 12'!BE82</f>
        <v>7.6</v>
      </c>
      <c r="H13" s="176">
        <f>'Swo MARCH 12'!BF82</f>
        <v>4670</v>
      </c>
      <c r="I13" s="138">
        <f t="shared" si="0"/>
        <v>217.76504297994265</v>
      </c>
      <c r="J13" s="137">
        <f t="shared" si="1"/>
        <v>99.60681520314547</v>
      </c>
      <c r="K13" s="245">
        <f t="shared" si="2"/>
        <v>218.62464183381087</v>
      </c>
      <c r="L13" s="234"/>
      <c r="M13" s="203"/>
    </row>
    <row r="14" spans="1:13" s="198" customFormat="1" ht="21.75" customHeight="1">
      <c r="A14" s="126">
        <v>9</v>
      </c>
      <c r="B14" s="200" t="s">
        <v>242</v>
      </c>
      <c r="C14" s="175">
        <f>'Swo MARCH 12'!BH82</f>
        <v>10.54</v>
      </c>
      <c r="D14" s="176">
        <f>'Swo MARCH 12'!BI82</f>
        <v>3850</v>
      </c>
      <c r="E14" s="175">
        <f>'Swo MARCH 12'!BJ82</f>
        <v>9</v>
      </c>
      <c r="F14" s="175">
        <f>'Swo MARCH 12'!BK82</f>
        <v>0</v>
      </c>
      <c r="G14" s="175">
        <f>'Swo MARCH 12'!BL82</f>
        <v>9</v>
      </c>
      <c r="H14" s="176">
        <f>'Swo MARCH 12'!BM82</f>
        <v>3000</v>
      </c>
      <c r="I14" s="138">
        <f t="shared" si="0"/>
        <v>85.3889943074004</v>
      </c>
      <c r="J14" s="137">
        <f t="shared" si="1"/>
        <v>100</v>
      </c>
      <c r="K14" s="245">
        <f t="shared" si="2"/>
        <v>85.3889943074004</v>
      </c>
      <c r="L14" s="234"/>
      <c r="M14" s="203"/>
    </row>
    <row r="15" spans="1:13" s="198" customFormat="1" ht="21.75" customHeight="1">
      <c r="A15" s="126">
        <v>10</v>
      </c>
      <c r="B15" s="200" t="s">
        <v>243</v>
      </c>
      <c r="C15" s="175">
        <f>'Swo MARCH 12'!BO82</f>
        <v>1.51</v>
      </c>
      <c r="D15" s="176">
        <f>'Swo MARCH 12'!BP82</f>
        <v>550</v>
      </c>
      <c r="E15" s="175">
        <f>'Swo MARCH 12'!BQ82</f>
        <v>1.5</v>
      </c>
      <c r="F15" s="175">
        <f>'Swo MARCH 12'!BR82</f>
        <v>0</v>
      </c>
      <c r="G15" s="175">
        <f>'Swo MARCH 12'!BS82</f>
        <v>1.5</v>
      </c>
      <c r="H15" s="176">
        <f>'Swo MARCH 12'!BT82</f>
        <v>348</v>
      </c>
      <c r="I15" s="138">
        <f t="shared" si="0"/>
        <v>99.33774834437085</v>
      </c>
      <c r="J15" s="137">
        <f t="shared" si="1"/>
        <v>100</v>
      </c>
      <c r="K15" s="245">
        <f t="shared" si="2"/>
        <v>99.33774834437085</v>
      </c>
      <c r="L15" s="234"/>
      <c r="M15" s="203"/>
    </row>
    <row r="16" spans="1:13" s="198" customFormat="1" ht="21.75" customHeight="1">
      <c r="A16" s="126">
        <v>11</v>
      </c>
      <c r="B16" s="200" t="s">
        <v>244</v>
      </c>
      <c r="C16" s="175">
        <f>'Swo MARCH 12'!BV82</f>
        <v>6.41</v>
      </c>
      <c r="D16" s="176">
        <f>'Swo MARCH 12'!BW82</f>
        <v>2330</v>
      </c>
      <c r="E16" s="175">
        <f>'Swo MARCH 12'!BX82</f>
        <v>3.6</v>
      </c>
      <c r="F16" s="175">
        <f>'Swo MARCH 12'!BY82</f>
        <v>0</v>
      </c>
      <c r="G16" s="175">
        <f>'Swo MARCH 12'!BZ82</f>
        <v>3.6</v>
      </c>
      <c r="H16" s="176">
        <f>'Swo MARCH 12'!CA82</f>
        <v>53</v>
      </c>
      <c r="I16" s="138">
        <f t="shared" si="0"/>
        <v>56.16224648985959</v>
      </c>
      <c r="J16" s="137">
        <f t="shared" si="1"/>
        <v>100</v>
      </c>
      <c r="K16" s="245">
        <f t="shared" si="2"/>
        <v>56.16224648985959</v>
      </c>
      <c r="L16" s="234"/>
      <c r="M16" s="203"/>
    </row>
    <row r="17" spans="1:13" s="198" customFormat="1" ht="21.75" customHeight="1">
      <c r="A17" s="126">
        <v>12</v>
      </c>
      <c r="B17" s="200" t="s">
        <v>245</v>
      </c>
      <c r="C17" s="175">
        <f>'Swo MARCH 12'!CC82</f>
        <v>1.6</v>
      </c>
      <c r="D17" s="176">
        <f>'Swo MARCH 12'!CD82</f>
        <v>580</v>
      </c>
      <c r="E17" s="175">
        <f>'Swo MARCH 12'!CE82</f>
        <v>0.8</v>
      </c>
      <c r="F17" s="175">
        <f>'Swo MARCH 12'!CF82</f>
        <v>0</v>
      </c>
      <c r="G17" s="175">
        <f>'Swo MARCH 12'!CG82</f>
        <v>0.39</v>
      </c>
      <c r="H17" s="176">
        <f>'Swo MARCH 12'!CH82</f>
        <v>288</v>
      </c>
      <c r="I17" s="138">
        <f t="shared" si="0"/>
        <v>24.375</v>
      </c>
      <c r="J17" s="137">
        <f t="shared" si="1"/>
        <v>48.75</v>
      </c>
      <c r="K17" s="245">
        <f t="shared" si="2"/>
        <v>50</v>
      </c>
      <c r="L17" s="234"/>
      <c r="M17" s="203"/>
    </row>
    <row r="18" spans="1:13" s="198" customFormat="1" ht="21.75" customHeight="1">
      <c r="A18" s="126">
        <v>13</v>
      </c>
      <c r="B18" s="200" t="s">
        <v>246</v>
      </c>
      <c r="C18" s="175">
        <f>'Swo MARCH 12'!CJ82</f>
        <v>7.51</v>
      </c>
      <c r="D18" s="176">
        <f>'Swo MARCH 12'!CK82</f>
        <v>2730</v>
      </c>
      <c r="E18" s="175">
        <f>'Swo MARCH 12'!CL82</f>
        <v>7.4</v>
      </c>
      <c r="F18" s="175">
        <f>'Swo MARCH 12'!CM82</f>
        <v>0.04</v>
      </c>
      <c r="G18" s="175">
        <f>'Swo MARCH 12'!CN82</f>
        <v>7.37</v>
      </c>
      <c r="H18" s="176">
        <f>'Swo MARCH 12'!CO82</f>
        <v>4334</v>
      </c>
      <c r="I18" s="138">
        <f t="shared" si="0"/>
        <v>98.1358189081225</v>
      </c>
      <c r="J18" s="137">
        <f t="shared" si="1"/>
        <v>99.59459459459458</v>
      </c>
      <c r="K18" s="245">
        <f t="shared" si="2"/>
        <v>98.5352862849534</v>
      </c>
      <c r="L18" s="234"/>
      <c r="M18" s="203"/>
    </row>
    <row r="19" spans="1:13" s="198" customFormat="1" ht="21.75" customHeight="1">
      <c r="A19" s="126">
        <v>14</v>
      </c>
      <c r="B19" s="200" t="s">
        <v>247</v>
      </c>
      <c r="C19" s="175">
        <f>'Swo MARCH 12'!CQ82</f>
        <v>2.81</v>
      </c>
      <c r="D19" s="176">
        <f>'Swo MARCH 12'!CR82</f>
        <v>1020</v>
      </c>
      <c r="E19" s="175">
        <f>'Swo MARCH 12'!CS82</f>
        <v>2.81</v>
      </c>
      <c r="F19" s="175">
        <f>'Swo MARCH 12'!CT82</f>
        <v>0</v>
      </c>
      <c r="G19" s="175">
        <f>'Swo MARCH 12'!CU82</f>
        <v>2.81</v>
      </c>
      <c r="H19" s="176">
        <f>'Swo MARCH 12'!CV82</f>
        <v>1876</v>
      </c>
      <c r="I19" s="138">
        <f t="shared" si="0"/>
        <v>100</v>
      </c>
      <c r="J19" s="137">
        <f t="shared" si="1"/>
        <v>100</v>
      </c>
      <c r="K19" s="245">
        <f t="shared" si="2"/>
        <v>100</v>
      </c>
      <c r="L19" s="234"/>
      <c r="M19" s="203"/>
    </row>
    <row r="20" spans="1:13" s="198" customFormat="1" ht="21.75" customHeight="1">
      <c r="A20" s="126">
        <v>15</v>
      </c>
      <c r="B20" s="200" t="s">
        <v>248</v>
      </c>
      <c r="C20" s="175">
        <f>'Swo MARCH 12'!CX82</f>
        <v>2.31</v>
      </c>
      <c r="D20" s="176">
        <f>'Swo MARCH 12'!CY82</f>
        <v>840</v>
      </c>
      <c r="E20" s="175">
        <f>'Swo MARCH 12'!CZ82</f>
        <v>2</v>
      </c>
      <c r="F20" s="175">
        <f>'Swo MARCH 12'!DA82</f>
        <v>0</v>
      </c>
      <c r="G20" s="175">
        <f>'Swo MARCH 12'!DB82</f>
        <v>2</v>
      </c>
      <c r="H20" s="176">
        <f>'Swo MARCH 12'!DC82</f>
        <v>1898</v>
      </c>
      <c r="I20" s="138">
        <f t="shared" si="0"/>
        <v>86.58008658008657</v>
      </c>
      <c r="J20" s="137">
        <f t="shared" si="1"/>
        <v>100</v>
      </c>
      <c r="K20" s="245">
        <f t="shared" si="2"/>
        <v>86.58008658008657</v>
      </c>
      <c r="L20" s="234"/>
      <c r="M20" s="203"/>
    </row>
    <row r="21" spans="1:13" s="198" customFormat="1" ht="21.75" customHeight="1">
      <c r="A21" s="126">
        <v>16</v>
      </c>
      <c r="B21" s="200" t="s">
        <v>249</v>
      </c>
      <c r="C21" s="175">
        <f>'Swo MARCH 12'!DE82</f>
        <v>14</v>
      </c>
      <c r="D21" s="176">
        <f>'Swo MARCH 12'!DF82</f>
        <v>5090</v>
      </c>
      <c r="E21" s="175">
        <f>'Swo MARCH 12'!DG82</f>
        <v>14.5</v>
      </c>
      <c r="F21" s="175">
        <f>'Swo MARCH 12'!DH82</f>
        <v>0.24</v>
      </c>
      <c r="G21" s="175">
        <f>'Swo MARCH 12'!DI82</f>
        <v>14.5</v>
      </c>
      <c r="H21" s="176">
        <f>'Swo MARCH 12'!DJ82</f>
        <v>9604</v>
      </c>
      <c r="I21" s="138">
        <f t="shared" si="0"/>
        <v>103.57142857142858</v>
      </c>
      <c r="J21" s="137">
        <f t="shared" si="1"/>
        <v>100</v>
      </c>
      <c r="K21" s="245">
        <f t="shared" si="2"/>
        <v>103.57142857142858</v>
      </c>
      <c r="L21" s="234"/>
      <c r="M21" s="203"/>
    </row>
    <row r="22" spans="1:13" s="198" customFormat="1" ht="21.75" customHeight="1">
      <c r="A22" s="126">
        <v>17</v>
      </c>
      <c r="B22" s="200" t="s">
        <v>250</v>
      </c>
      <c r="C22" s="175">
        <f>'Swo MARCH 12'!DL82</f>
        <v>6</v>
      </c>
      <c r="D22" s="176">
        <f>'Swo MARCH 12'!DM82</f>
        <v>2180</v>
      </c>
      <c r="E22" s="175">
        <f>'Swo MARCH 12'!DN82</f>
        <v>8.3</v>
      </c>
      <c r="F22" s="175">
        <f>'Swo MARCH 12'!DO82</f>
        <v>0</v>
      </c>
      <c r="G22" s="175">
        <f>'Swo MARCH 12'!DP82</f>
        <v>8.3</v>
      </c>
      <c r="H22" s="176">
        <f>'Swo MARCH 12'!DQ82</f>
        <v>2494</v>
      </c>
      <c r="I22" s="138">
        <f t="shared" si="0"/>
        <v>138.33333333333334</v>
      </c>
      <c r="J22" s="137">
        <f t="shared" si="1"/>
        <v>100</v>
      </c>
      <c r="K22" s="245">
        <f t="shared" si="2"/>
        <v>138.33333333333334</v>
      </c>
      <c r="L22" s="234"/>
      <c r="M22" s="203"/>
    </row>
    <row r="23" spans="1:13" s="198" customFormat="1" ht="21.75" customHeight="1">
      <c r="A23" s="126">
        <v>18</v>
      </c>
      <c r="B23" s="200" t="s">
        <v>251</v>
      </c>
      <c r="C23" s="175">
        <f>'Swo MARCH 12'!DS82</f>
        <v>0</v>
      </c>
      <c r="D23" s="176">
        <f>'Swo MARCH 12'!DT82</f>
        <v>0</v>
      </c>
      <c r="E23" s="175">
        <f>'Swo MARCH 12'!DU82</f>
        <v>0</v>
      </c>
      <c r="F23" s="175">
        <f>'Swo MARCH 12'!DV82</f>
        <v>0</v>
      </c>
      <c r="G23" s="175">
        <f>'Swo MARCH 12'!DW82</f>
        <v>0</v>
      </c>
      <c r="H23" s="176">
        <f>'Swo MARCH 12'!DX82</f>
        <v>0</v>
      </c>
      <c r="I23" s="138">
        <f t="shared" si="0"/>
        <v>0</v>
      </c>
      <c r="J23" s="137">
        <f t="shared" si="1"/>
        <v>0</v>
      </c>
      <c r="K23" s="245">
        <f t="shared" si="2"/>
        <v>0</v>
      </c>
      <c r="L23" s="234"/>
      <c r="M23" s="203"/>
    </row>
    <row r="24" spans="1:15" s="198" customFormat="1" ht="21.75" customHeight="1">
      <c r="A24" s="126">
        <v>19</v>
      </c>
      <c r="B24" s="200" t="s">
        <v>252</v>
      </c>
      <c r="C24" s="175">
        <f>'Swo MARCH 12'!DZ82</f>
        <v>3.99</v>
      </c>
      <c r="D24" s="176">
        <f>'Swo MARCH 12'!EA82</f>
        <v>1450</v>
      </c>
      <c r="E24" s="175">
        <f>'Swo MARCH 12'!EB82</f>
        <v>3.75</v>
      </c>
      <c r="F24" s="175">
        <f>'Swo MARCH 12'!EC82</f>
        <v>0.07</v>
      </c>
      <c r="G24" s="175">
        <f>'Swo MARCH 12'!ED82</f>
        <v>3.3</v>
      </c>
      <c r="H24" s="176">
        <f>'Swo MARCH 12'!EE82</f>
        <v>1764</v>
      </c>
      <c r="I24" s="138">
        <f t="shared" si="0"/>
        <v>82.70676691729322</v>
      </c>
      <c r="J24" s="137">
        <f t="shared" si="1"/>
        <v>88</v>
      </c>
      <c r="K24" s="245">
        <f t="shared" si="2"/>
        <v>93.98496240601504</v>
      </c>
      <c r="L24" s="234"/>
      <c r="M24" s="203"/>
      <c r="O24" s="283"/>
    </row>
    <row r="25" spans="1:13" s="198" customFormat="1" ht="21.75" customHeight="1">
      <c r="A25" s="126">
        <v>20</v>
      </c>
      <c r="B25" s="200" t="s">
        <v>253</v>
      </c>
      <c r="C25" s="175">
        <f>'Swo MARCH 12'!EG82</f>
        <v>3</v>
      </c>
      <c r="D25" s="176">
        <f>'Swo MARCH 12'!EH82</f>
        <v>1090</v>
      </c>
      <c r="E25" s="175">
        <f>'Swo MARCH 12'!EI82</f>
        <v>4.75</v>
      </c>
      <c r="F25" s="175">
        <f>'Swo MARCH 12'!EJ82</f>
        <v>0</v>
      </c>
      <c r="G25" s="175">
        <f>'Swo MARCH 12'!EK82</f>
        <v>4.73</v>
      </c>
      <c r="H25" s="176">
        <f>'Swo MARCH 12'!EL82</f>
        <v>2714</v>
      </c>
      <c r="I25" s="138">
        <f t="shared" si="0"/>
        <v>157.66666666666669</v>
      </c>
      <c r="J25" s="137">
        <f t="shared" si="1"/>
        <v>99.57894736842107</v>
      </c>
      <c r="K25" s="245">
        <f t="shared" si="2"/>
        <v>158.33333333333331</v>
      </c>
      <c r="L25" s="234"/>
      <c r="M25" s="203"/>
    </row>
    <row r="26" spans="1:13" s="198" customFormat="1" ht="21.75" customHeight="1">
      <c r="A26" s="126">
        <v>21</v>
      </c>
      <c r="B26" s="200" t="s">
        <v>254</v>
      </c>
      <c r="C26" s="175">
        <f>'Swo MARCH 12'!EN82</f>
        <v>0</v>
      </c>
      <c r="D26" s="176">
        <f>'Swo MARCH 12'!EO82</f>
        <v>0</v>
      </c>
      <c r="E26" s="175">
        <f>'Swo MARCH 12'!EP82</f>
        <v>0</v>
      </c>
      <c r="F26" s="175">
        <f>'Swo MARCH 12'!EQ82</f>
        <v>0</v>
      </c>
      <c r="G26" s="175">
        <f>'Swo MARCH 12'!ER82</f>
        <v>0</v>
      </c>
      <c r="H26" s="176">
        <f>'Swo MARCH 12'!ES82</f>
        <v>0</v>
      </c>
      <c r="I26" s="138">
        <f t="shared" si="0"/>
        <v>0</v>
      </c>
      <c r="J26" s="137">
        <f t="shared" si="1"/>
        <v>0</v>
      </c>
      <c r="K26" s="245">
        <f t="shared" si="2"/>
        <v>0</v>
      </c>
      <c r="L26" s="234"/>
      <c r="M26" s="203"/>
    </row>
    <row r="27" spans="1:13" s="198" customFormat="1" ht="21.75" customHeight="1">
      <c r="A27" s="126">
        <v>22</v>
      </c>
      <c r="B27" s="200" t="s">
        <v>255</v>
      </c>
      <c r="C27" s="175">
        <f>'Swo MARCH 12'!EU82</f>
        <v>1.21</v>
      </c>
      <c r="D27" s="176">
        <f>'Swo MARCH 12'!EV82</f>
        <v>440</v>
      </c>
      <c r="E27" s="175">
        <f>'Swo MARCH 12'!EW82</f>
        <v>1.3</v>
      </c>
      <c r="F27" s="175">
        <f>'Swo MARCH 12'!EX82</f>
        <v>0</v>
      </c>
      <c r="G27" s="175">
        <f>'Swo MARCH 12'!EY82</f>
        <v>1.3</v>
      </c>
      <c r="H27" s="176">
        <f>'Swo MARCH 12'!EZ82</f>
        <v>176</v>
      </c>
      <c r="I27" s="138">
        <f t="shared" si="0"/>
        <v>107.43801652892562</v>
      </c>
      <c r="J27" s="137">
        <f t="shared" si="1"/>
        <v>100</v>
      </c>
      <c r="K27" s="245">
        <f t="shared" si="2"/>
        <v>107.43801652892562</v>
      </c>
      <c r="L27" s="234"/>
      <c r="M27" s="203"/>
    </row>
    <row r="28" spans="1:13" s="198" customFormat="1" ht="21.75" customHeight="1">
      <c r="A28" s="126">
        <v>23</v>
      </c>
      <c r="B28" s="200" t="s">
        <v>256</v>
      </c>
      <c r="C28" s="175">
        <f>'Swo MARCH 12'!FB82</f>
        <v>1.7</v>
      </c>
      <c r="D28" s="176">
        <f>'Swo MARCH 12'!FC82</f>
        <v>620</v>
      </c>
      <c r="E28" s="175">
        <f>'Swo MARCH 12'!FD82</f>
        <v>1.75</v>
      </c>
      <c r="F28" s="175">
        <f>'Swo MARCH 12'!FE82</f>
        <v>0.9</v>
      </c>
      <c r="G28" s="175">
        <f>'Swo MARCH 12'!FF82</f>
        <v>1.75</v>
      </c>
      <c r="H28" s="176">
        <f>'Swo MARCH 12'!FG82</f>
        <v>583</v>
      </c>
      <c r="I28" s="138">
        <f t="shared" si="0"/>
        <v>102.94117647058825</v>
      </c>
      <c r="J28" s="137">
        <f t="shared" si="1"/>
        <v>100</v>
      </c>
      <c r="K28" s="245">
        <f t="shared" si="2"/>
        <v>102.94117647058825</v>
      </c>
      <c r="L28" s="234"/>
      <c r="M28" s="203"/>
    </row>
    <row r="29" spans="1:13" s="198" customFormat="1" ht="21.75" customHeight="1">
      <c r="A29" s="126">
        <v>24</v>
      </c>
      <c r="B29" s="200" t="s">
        <v>257</v>
      </c>
      <c r="C29" s="175">
        <f>'Swo MARCH 12'!FI82</f>
        <v>0.3</v>
      </c>
      <c r="D29" s="176">
        <f>'Swo MARCH 12'!FJ82</f>
        <v>110</v>
      </c>
      <c r="E29" s="175">
        <f>'Swo MARCH 12'!FK82</f>
        <v>0.24</v>
      </c>
      <c r="F29" s="175">
        <f>'Swo MARCH 12'!FL82</f>
        <v>0.17</v>
      </c>
      <c r="G29" s="175">
        <f>'Swo MARCH 12'!FM82</f>
        <v>0.23</v>
      </c>
      <c r="H29" s="176">
        <f>'Swo MARCH 12'!FN82</f>
        <v>41</v>
      </c>
      <c r="I29" s="138">
        <f t="shared" si="0"/>
        <v>76.66666666666667</v>
      </c>
      <c r="J29" s="137">
        <f t="shared" si="1"/>
        <v>95.83333333333334</v>
      </c>
      <c r="K29" s="245">
        <f t="shared" si="2"/>
        <v>80</v>
      </c>
      <c r="L29" s="234"/>
      <c r="M29" s="203"/>
    </row>
    <row r="30" spans="1:13" s="198" customFormat="1" ht="21.75" customHeight="1">
      <c r="A30" s="126">
        <v>25</v>
      </c>
      <c r="B30" s="200" t="s">
        <v>258</v>
      </c>
      <c r="C30" s="175">
        <f>'Swo MARCH 12'!FP82</f>
        <v>0.3</v>
      </c>
      <c r="D30" s="176">
        <f>'Swo MARCH 12'!FQ82</f>
        <v>110</v>
      </c>
      <c r="E30" s="175">
        <f>'Swo MARCH 12'!FR82</f>
        <v>0.15</v>
      </c>
      <c r="F30" s="175">
        <f>'Swo MARCH 12'!FS82</f>
        <v>0</v>
      </c>
      <c r="G30" s="175">
        <f>'Swo MARCH 12'!FT82</f>
        <v>0</v>
      </c>
      <c r="H30" s="176">
        <f>'Swo MARCH 12'!FU82</f>
        <v>0</v>
      </c>
      <c r="I30" s="138">
        <f t="shared" si="0"/>
        <v>0</v>
      </c>
      <c r="J30" s="137">
        <f t="shared" si="1"/>
        <v>0</v>
      </c>
      <c r="K30" s="245">
        <f t="shared" si="2"/>
        <v>50</v>
      </c>
      <c r="L30" s="234"/>
      <c r="M30" s="203"/>
    </row>
    <row r="31" spans="1:13" s="198" customFormat="1" ht="21.75" customHeight="1">
      <c r="A31" s="126">
        <v>26</v>
      </c>
      <c r="B31" s="200" t="s">
        <v>259</v>
      </c>
      <c r="C31" s="175">
        <f>'Swo MARCH 12'!FW82</f>
        <v>0.11</v>
      </c>
      <c r="D31" s="176">
        <f>'Swo MARCH 12'!FX82</f>
        <v>40</v>
      </c>
      <c r="E31" s="175">
        <f>'Swo MARCH 12'!FY82</f>
        <v>0.11</v>
      </c>
      <c r="F31" s="175">
        <f>'Swo MARCH 12'!FZ82</f>
        <v>0</v>
      </c>
      <c r="G31" s="175">
        <f>'Swo MARCH 12'!GA82</f>
        <v>0.11</v>
      </c>
      <c r="H31" s="176">
        <f>'Swo MARCH 12'!GB82</f>
        <v>25</v>
      </c>
      <c r="I31" s="138">
        <f t="shared" si="0"/>
        <v>100</v>
      </c>
      <c r="J31" s="137">
        <f t="shared" si="1"/>
        <v>100</v>
      </c>
      <c r="K31" s="245">
        <f t="shared" si="2"/>
        <v>100</v>
      </c>
      <c r="L31" s="234"/>
      <c r="M31" s="203"/>
    </row>
    <row r="32" spans="1:13" s="199" customFormat="1" ht="21.75" customHeight="1" thickBot="1">
      <c r="A32" s="127"/>
      <c r="B32" s="202" t="s">
        <v>260</v>
      </c>
      <c r="C32" s="221">
        <f aca="true" t="shared" si="3" ref="C32:H32">SUM(C6:C31)</f>
        <v>99.99999999999999</v>
      </c>
      <c r="D32" s="222">
        <f t="shared" si="3"/>
        <v>36387</v>
      </c>
      <c r="E32" s="221">
        <f t="shared" si="3"/>
        <v>100.07</v>
      </c>
      <c r="F32" s="221">
        <f t="shared" si="3"/>
        <v>1.7000000000000002</v>
      </c>
      <c r="G32" s="221">
        <f t="shared" si="3"/>
        <v>98.07</v>
      </c>
      <c r="H32" s="222">
        <f t="shared" si="3"/>
        <v>44749</v>
      </c>
      <c r="I32" s="192">
        <f t="shared" si="0"/>
        <v>98.07000000000001</v>
      </c>
      <c r="J32" s="139">
        <f>IF(E32&gt;0,(G32/E32)*100,0)</f>
        <v>98.00139902068553</v>
      </c>
      <c r="K32" s="384">
        <f t="shared" si="2"/>
        <v>100.07000000000002</v>
      </c>
      <c r="L32" s="239"/>
      <c r="M32" s="131"/>
    </row>
    <row r="33" ht="22.5" customHeight="1">
      <c r="E33" s="224"/>
    </row>
  </sheetData>
  <mergeCells count="2">
    <mergeCell ref="A3:B3"/>
    <mergeCell ref="C3:J3"/>
  </mergeCells>
  <printOptions horizontalCentered="1"/>
  <pageMargins left="0.75" right="0.75" top="1.31" bottom="1" header="0.5" footer="0.5"/>
  <pageSetup horizontalDpi="600" verticalDpi="600" orientation="portrait" paperSize="9" scale="93" r:id="rId1"/>
  <headerFooter alignWithMargins="0">
    <oddFooter>&amp;CPage &amp;P</oddFooter>
  </headerFooter>
</worksheet>
</file>

<file path=xl/worksheets/sheet29.xml><?xml version="1.0" encoding="utf-8"?>
<worksheet xmlns="http://schemas.openxmlformats.org/spreadsheetml/2006/main" xmlns:r="http://schemas.openxmlformats.org/officeDocument/2006/relationships">
  <sheetPr>
    <tabColor indexed="34"/>
  </sheetPr>
  <dimension ref="A1:R32"/>
  <sheetViews>
    <sheetView view="pageBreakPreview" zoomScale="120" zoomScaleNormal="75" zoomScaleSheetLayoutView="120" workbookViewId="0" topLeftCell="A1">
      <pane xSplit="2" ySplit="5" topLeftCell="C28" activePane="bottomRight" state="frozen"/>
      <selection pane="topLeft" activeCell="F36" sqref="F36"/>
      <selection pane="topRight" activeCell="F36" sqref="F36"/>
      <selection pane="bottomLeft" activeCell="F36" sqref="F36"/>
      <selection pane="bottomRight" activeCell="F36" sqref="F36"/>
    </sheetView>
  </sheetViews>
  <sheetFormatPr defaultColWidth="9.140625" defaultRowHeight="22.5" customHeight="1"/>
  <cols>
    <col min="1" max="1" width="5.28125" style="19" customWidth="1"/>
    <col min="2" max="2" width="9.7109375" style="19" customWidth="1"/>
    <col min="3" max="5" width="8.7109375" style="19" customWidth="1"/>
    <col min="6" max="6" width="7.28125" style="19" customWidth="1"/>
    <col min="7" max="7" width="8.7109375" style="19" customWidth="1"/>
    <col min="8" max="8" width="6.7109375" style="19" customWidth="1"/>
    <col min="9" max="9" width="9.7109375" style="85" customWidth="1"/>
    <col min="10" max="11" width="8.7109375" style="19" customWidth="1"/>
    <col min="12" max="12" width="6.7109375" style="19" customWidth="1"/>
    <col min="13" max="13" width="2.7109375" style="19" customWidth="1"/>
    <col min="14" max="14" width="5.8515625" style="19" customWidth="1"/>
    <col min="15" max="16384" width="9.140625" style="19" customWidth="1"/>
  </cols>
  <sheetData>
    <row r="1" spans="1:14" ht="24" customHeight="1">
      <c r="A1" s="379" t="s">
        <v>433</v>
      </c>
      <c r="B1" s="380"/>
      <c r="C1" s="380"/>
      <c r="D1" s="380"/>
      <c r="E1" s="380"/>
      <c r="F1" s="380"/>
      <c r="G1" s="380"/>
      <c r="H1" s="380"/>
      <c r="I1" s="436"/>
      <c r="J1" s="380"/>
      <c r="K1" s="380"/>
      <c r="L1" s="381"/>
      <c r="M1" s="198"/>
      <c r="N1" s="198"/>
    </row>
    <row r="2" spans="1:14" ht="24" customHeight="1">
      <c r="A2" s="382" t="s">
        <v>312</v>
      </c>
      <c r="B2" s="182"/>
      <c r="C2" s="182"/>
      <c r="D2" s="182"/>
      <c r="E2" s="182"/>
      <c r="F2" s="182"/>
      <c r="G2" s="182"/>
      <c r="H2" s="182"/>
      <c r="I2" s="437"/>
      <c r="J2" s="182"/>
      <c r="K2" s="182"/>
      <c r="L2" s="383"/>
      <c r="M2" s="198"/>
      <c r="N2" s="198"/>
    </row>
    <row r="3" spans="1:14" ht="24" customHeight="1" thickBot="1">
      <c r="A3" s="566" t="s">
        <v>279</v>
      </c>
      <c r="B3" s="567"/>
      <c r="C3" s="567" t="s">
        <v>380</v>
      </c>
      <c r="D3" s="567"/>
      <c r="E3" s="567"/>
      <c r="F3" s="567"/>
      <c r="G3" s="567"/>
      <c r="H3" s="567"/>
      <c r="I3" s="567"/>
      <c r="J3" s="567"/>
      <c r="K3" s="567"/>
      <c r="L3" s="385"/>
      <c r="M3" s="199"/>
      <c r="N3" s="199"/>
    </row>
    <row r="4" spans="1:14" ht="57" thickBot="1">
      <c r="A4" s="215" t="s">
        <v>224</v>
      </c>
      <c r="B4" s="216" t="s">
        <v>225</v>
      </c>
      <c r="C4" s="217" t="s">
        <v>226</v>
      </c>
      <c r="D4" s="217" t="s">
        <v>241</v>
      </c>
      <c r="E4" s="218" t="s">
        <v>227</v>
      </c>
      <c r="F4" s="226" t="s">
        <v>228</v>
      </c>
      <c r="G4" s="217" t="s">
        <v>229</v>
      </c>
      <c r="H4" s="217" t="s">
        <v>233</v>
      </c>
      <c r="I4" s="440" t="s">
        <v>390</v>
      </c>
      <c r="J4" s="216" t="s">
        <v>230</v>
      </c>
      <c r="K4" s="213" t="s">
        <v>231</v>
      </c>
      <c r="L4" s="243" t="s">
        <v>389</v>
      </c>
      <c r="M4" s="228"/>
      <c r="N4" s="209"/>
    </row>
    <row r="5" spans="1:18" s="198" customFormat="1" ht="21.75" customHeight="1" thickBot="1">
      <c r="A5" s="126">
        <v>1</v>
      </c>
      <c r="B5" s="194">
        <v>2</v>
      </c>
      <c r="C5" s="123">
        <v>3</v>
      </c>
      <c r="D5" s="123">
        <v>4</v>
      </c>
      <c r="E5" s="123">
        <v>5</v>
      </c>
      <c r="F5" s="123">
        <v>6</v>
      </c>
      <c r="G5" s="123">
        <v>7</v>
      </c>
      <c r="H5" s="123">
        <v>8</v>
      </c>
      <c r="I5" s="123">
        <v>9</v>
      </c>
      <c r="J5" s="123">
        <v>10</v>
      </c>
      <c r="K5" s="123">
        <v>11</v>
      </c>
      <c r="L5" s="123">
        <v>12</v>
      </c>
      <c r="M5" s="229"/>
      <c r="N5" s="210"/>
      <c r="O5" s="204"/>
      <c r="P5" s="227"/>
      <c r="Q5" s="227"/>
      <c r="R5" s="227"/>
    </row>
    <row r="6" spans="1:14" s="198" customFormat="1" ht="21.75" customHeight="1">
      <c r="A6" s="126">
        <v>1</v>
      </c>
      <c r="B6" s="200" t="s">
        <v>234</v>
      </c>
      <c r="C6" s="175">
        <f>'Swo MARCH 12'!D86</f>
        <v>0.2</v>
      </c>
      <c r="D6" s="176">
        <f>'Swo MARCH 12'!E86</f>
        <v>20</v>
      </c>
      <c r="E6" s="175">
        <f>'Swo MARCH 12'!F86</f>
        <v>0</v>
      </c>
      <c r="F6" s="175">
        <f>'Swo MARCH 12'!G86</f>
        <v>0</v>
      </c>
      <c r="G6" s="175">
        <f>'Swo MARCH 12'!H86</f>
        <v>0</v>
      </c>
      <c r="H6" s="176">
        <f>'Swo MARCH 12'!I86</f>
        <v>0</v>
      </c>
      <c r="I6" s="176">
        <f>'Swo MARCH 12'!J86</f>
        <v>0</v>
      </c>
      <c r="J6" s="138">
        <f>IF(C6&gt;0,(G6/C6)*100,0)</f>
        <v>0</v>
      </c>
      <c r="K6" s="137">
        <f>IF(E6&gt;0,(G6/E6)*100,0)</f>
        <v>0</v>
      </c>
      <c r="L6" s="245">
        <f>IF(E6&gt;0,(E6/C6)*100,0)</f>
        <v>0</v>
      </c>
      <c r="M6" s="233"/>
      <c r="N6" s="205"/>
    </row>
    <row r="7" spans="1:14" s="198" customFormat="1" ht="21.75" customHeight="1">
      <c r="A7" s="126">
        <v>2</v>
      </c>
      <c r="B7" s="200" t="s">
        <v>235</v>
      </c>
      <c r="C7" s="175">
        <f>'Swo MARCH 12'!K86</f>
        <v>0.1</v>
      </c>
      <c r="D7" s="176">
        <f>'Swo MARCH 12'!L86</f>
        <v>10</v>
      </c>
      <c r="E7" s="175">
        <f>'Swo MARCH 12'!M86</f>
        <v>0.04</v>
      </c>
      <c r="F7" s="175">
        <f>'Swo MARCH 12'!N86</f>
        <v>0</v>
      </c>
      <c r="G7" s="175">
        <f>'Swo MARCH 12'!O86</f>
        <v>0</v>
      </c>
      <c r="H7" s="176">
        <f>'Swo MARCH 12'!P86</f>
        <v>0</v>
      </c>
      <c r="I7" s="176">
        <f>'Swo MARCH 12'!Q86</f>
        <v>0</v>
      </c>
      <c r="J7" s="138">
        <f aca="true" t="shared" si="0" ref="J7:J32">IF(C7&gt;0,(G7/C7)*100,0)</f>
        <v>0</v>
      </c>
      <c r="K7" s="137">
        <f aca="true" t="shared" si="1" ref="K7:K31">IF(E7&gt;0,(G7/E7)*100,0)</f>
        <v>0</v>
      </c>
      <c r="L7" s="245">
        <f aca="true" t="shared" si="2" ref="L7:L32">IF(E7&gt;0,(E7/C7)*100,0)</f>
        <v>40</v>
      </c>
      <c r="M7" s="234"/>
      <c r="N7" s="125"/>
    </row>
    <row r="8" spans="1:14" s="198" customFormat="1" ht="21.75" customHeight="1">
      <c r="A8" s="126">
        <v>3</v>
      </c>
      <c r="B8" s="200" t="s">
        <v>236</v>
      </c>
      <c r="C8" s="175">
        <f>'Swo MARCH 12'!R86</f>
        <v>3</v>
      </c>
      <c r="D8" s="176">
        <f>'Swo MARCH 12'!S86</f>
        <v>300</v>
      </c>
      <c r="E8" s="175">
        <f>'Swo MARCH 12'!T86</f>
        <v>1.83</v>
      </c>
      <c r="F8" s="175">
        <f>'Swo MARCH 12'!U86</f>
        <v>0.77</v>
      </c>
      <c r="G8" s="175">
        <f>'Swo MARCH 12'!V86</f>
        <v>1.59</v>
      </c>
      <c r="H8" s="176">
        <f>'Swo MARCH 12'!W86</f>
        <v>101</v>
      </c>
      <c r="I8" s="176">
        <f>'Swo MARCH 12'!X86</f>
        <v>0</v>
      </c>
      <c r="J8" s="138">
        <f t="shared" si="0"/>
        <v>53</v>
      </c>
      <c r="K8" s="137">
        <f t="shared" si="1"/>
        <v>86.88524590163934</v>
      </c>
      <c r="L8" s="245">
        <f t="shared" si="2"/>
        <v>61</v>
      </c>
      <c r="M8" s="234"/>
      <c r="N8" s="125"/>
    </row>
    <row r="9" spans="1:14" s="198" customFormat="1" ht="21.75" customHeight="1">
      <c r="A9" s="126">
        <v>4</v>
      </c>
      <c r="B9" s="200" t="s">
        <v>238</v>
      </c>
      <c r="C9" s="175">
        <f>'Swo MARCH 12'!Y86</f>
        <v>1.3</v>
      </c>
      <c r="D9" s="176">
        <f>'Swo MARCH 12'!Z86</f>
        <v>130</v>
      </c>
      <c r="E9" s="175">
        <f>'Swo MARCH 12'!AA86</f>
        <v>1.3</v>
      </c>
      <c r="F9" s="175">
        <f>'Swo MARCH 12'!AB86</f>
        <v>0</v>
      </c>
      <c r="G9" s="175">
        <f>'Swo MARCH 12'!AC86</f>
        <v>0.74</v>
      </c>
      <c r="H9" s="176">
        <f>'Swo MARCH 12'!AD86</f>
        <v>41</v>
      </c>
      <c r="I9" s="176">
        <f>'Swo MARCH 12'!AE86</f>
        <v>0</v>
      </c>
      <c r="J9" s="138">
        <f t="shared" si="0"/>
        <v>56.92307692307692</v>
      </c>
      <c r="K9" s="137">
        <f t="shared" si="1"/>
        <v>56.92307692307692</v>
      </c>
      <c r="L9" s="245">
        <f t="shared" si="2"/>
        <v>100</v>
      </c>
      <c r="M9" s="234"/>
      <c r="N9" s="125"/>
    </row>
    <row r="10" spans="1:14" s="198" customFormat="1" ht="21.75" customHeight="1">
      <c r="A10" s="126">
        <v>5</v>
      </c>
      <c r="B10" s="200" t="s">
        <v>237</v>
      </c>
      <c r="C10" s="175">
        <f>'Swo MARCH 12'!AF86</f>
        <v>1</v>
      </c>
      <c r="D10" s="176">
        <f>'Swo MARCH 12'!AG86</f>
        <v>100</v>
      </c>
      <c r="E10" s="175">
        <f>'Swo MARCH 12'!AH86</f>
        <v>1</v>
      </c>
      <c r="F10" s="175">
        <f>'Swo MARCH 12'!AI86</f>
        <v>0.34</v>
      </c>
      <c r="G10" s="175">
        <f>'Swo MARCH 12'!AJ86</f>
        <v>0.83</v>
      </c>
      <c r="H10" s="176">
        <f>'Swo MARCH 12'!AK86</f>
        <v>89</v>
      </c>
      <c r="I10" s="176">
        <f>'Swo MARCH 12'!AL86</f>
        <v>0</v>
      </c>
      <c r="J10" s="138">
        <f t="shared" si="0"/>
        <v>83</v>
      </c>
      <c r="K10" s="137">
        <f t="shared" si="1"/>
        <v>83</v>
      </c>
      <c r="L10" s="245">
        <f t="shared" si="2"/>
        <v>100</v>
      </c>
      <c r="M10" s="234"/>
      <c r="N10" s="125"/>
    </row>
    <row r="11" spans="1:14" s="198" customFormat="1" ht="21.75" customHeight="1">
      <c r="A11" s="126">
        <v>6</v>
      </c>
      <c r="B11" s="200" t="s">
        <v>239</v>
      </c>
      <c r="C11" s="175">
        <f>'Swo MARCH 12'!AM86</f>
        <v>1.25</v>
      </c>
      <c r="D11" s="176">
        <f>'Swo MARCH 12'!AN86</f>
        <v>125</v>
      </c>
      <c r="E11" s="175">
        <f>'Swo MARCH 12'!AO86</f>
        <v>0.65</v>
      </c>
      <c r="F11" s="175">
        <f>'Swo MARCH 12'!AP86</f>
        <v>0</v>
      </c>
      <c r="G11" s="175">
        <f>'Swo MARCH 12'!AQ86</f>
        <v>0.62</v>
      </c>
      <c r="H11" s="176">
        <f>'Swo MARCH 12'!AR86</f>
        <v>32</v>
      </c>
      <c r="I11" s="176">
        <f>'Swo MARCH 12'!AS86</f>
        <v>0</v>
      </c>
      <c r="J11" s="138">
        <f t="shared" si="0"/>
        <v>49.6</v>
      </c>
      <c r="K11" s="137">
        <f t="shared" si="1"/>
        <v>95.38461538461537</v>
      </c>
      <c r="L11" s="245">
        <f t="shared" si="2"/>
        <v>52</v>
      </c>
      <c r="M11" s="234"/>
      <c r="N11" s="125"/>
    </row>
    <row r="12" spans="1:14" s="198" customFormat="1" ht="21.75" customHeight="1">
      <c r="A12" s="126">
        <v>7</v>
      </c>
      <c r="B12" s="200" t="s">
        <v>240</v>
      </c>
      <c r="C12" s="175">
        <f>'Swo MARCH 12'!AT86</f>
        <v>1.8</v>
      </c>
      <c r="D12" s="176">
        <f>'Swo MARCH 12'!AU86</f>
        <v>180</v>
      </c>
      <c r="E12" s="175">
        <f>'Swo MARCH 12'!AV86</f>
        <v>1</v>
      </c>
      <c r="F12" s="175">
        <f>'Swo MARCH 12'!AW86</f>
        <v>0.14</v>
      </c>
      <c r="G12" s="175">
        <f>'Swo MARCH 12'!AX86</f>
        <v>1</v>
      </c>
      <c r="H12" s="176">
        <f>'Swo MARCH 12'!AY86</f>
        <v>51</v>
      </c>
      <c r="I12" s="176">
        <f>'Swo MARCH 12'!AZ86</f>
        <v>0</v>
      </c>
      <c r="J12" s="138">
        <f t="shared" si="0"/>
        <v>55.55555555555556</v>
      </c>
      <c r="K12" s="137">
        <f t="shared" si="1"/>
        <v>100</v>
      </c>
      <c r="L12" s="245">
        <f t="shared" si="2"/>
        <v>55.55555555555556</v>
      </c>
      <c r="M12" s="234"/>
      <c r="N12" s="125"/>
    </row>
    <row r="13" spans="1:14" s="198" customFormat="1" ht="21.75" customHeight="1">
      <c r="A13" s="126">
        <v>8</v>
      </c>
      <c r="B13" s="200" t="s">
        <v>261</v>
      </c>
      <c r="C13" s="175">
        <f>'Swo MARCH 12'!BA86</f>
        <v>3</v>
      </c>
      <c r="D13" s="176">
        <f>'Swo MARCH 12'!BB86</f>
        <v>300</v>
      </c>
      <c r="E13" s="175">
        <f>'Swo MARCH 12'!BC86</f>
        <v>1.85</v>
      </c>
      <c r="F13" s="175">
        <f>'Swo MARCH 12'!BD86</f>
        <v>0</v>
      </c>
      <c r="G13" s="175">
        <f>'Swo MARCH 12'!BE86</f>
        <v>1.85</v>
      </c>
      <c r="H13" s="176">
        <f>'Swo MARCH 12'!BF86</f>
        <v>193</v>
      </c>
      <c r="I13" s="176">
        <f>'Swo MARCH 12'!BG86</f>
        <v>0</v>
      </c>
      <c r="J13" s="138">
        <f t="shared" si="0"/>
        <v>61.66666666666667</v>
      </c>
      <c r="K13" s="137">
        <f t="shared" si="1"/>
        <v>100</v>
      </c>
      <c r="L13" s="245">
        <f t="shared" si="2"/>
        <v>61.66666666666667</v>
      </c>
      <c r="M13" s="234"/>
      <c r="N13" s="125"/>
    </row>
    <row r="14" spans="1:14" s="198" customFormat="1" ht="21.75" customHeight="1">
      <c r="A14" s="126">
        <v>9</v>
      </c>
      <c r="B14" s="200" t="s">
        <v>242</v>
      </c>
      <c r="C14" s="175">
        <f>'Swo MARCH 12'!BH86</f>
        <v>1.2</v>
      </c>
      <c r="D14" s="176">
        <f>'Swo MARCH 12'!BI86</f>
        <v>120</v>
      </c>
      <c r="E14" s="175">
        <f>'Swo MARCH 12'!BJ86</f>
        <v>0.67</v>
      </c>
      <c r="F14" s="175">
        <f>'Swo MARCH 12'!BK86</f>
        <v>0</v>
      </c>
      <c r="G14" s="175">
        <f>'Swo MARCH 12'!BL86</f>
        <v>0.58</v>
      </c>
      <c r="H14" s="176">
        <f>'Swo MARCH 12'!BM86</f>
        <v>40</v>
      </c>
      <c r="I14" s="176">
        <f>'Swo MARCH 12'!BN86</f>
        <v>0</v>
      </c>
      <c r="J14" s="138">
        <f t="shared" si="0"/>
        <v>48.333333333333336</v>
      </c>
      <c r="K14" s="137">
        <f t="shared" si="1"/>
        <v>86.56716417910447</v>
      </c>
      <c r="L14" s="245">
        <f t="shared" si="2"/>
        <v>55.833333333333336</v>
      </c>
      <c r="M14" s="234"/>
      <c r="N14" s="125"/>
    </row>
    <row r="15" spans="1:14" s="198" customFormat="1" ht="21.75" customHeight="1">
      <c r="A15" s="126">
        <v>10</v>
      </c>
      <c r="B15" s="200" t="s">
        <v>243</v>
      </c>
      <c r="C15" s="175">
        <f>'Swo MARCH 12'!BO86</f>
        <v>0.1</v>
      </c>
      <c r="D15" s="176">
        <f>'Swo MARCH 12'!BP86</f>
        <v>10</v>
      </c>
      <c r="E15" s="175">
        <f>'Swo MARCH 12'!BQ86</f>
        <v>1</v>
      </c>
      <c r="F15" s="175">
        <f>'Swo MARCH 12'!BR86</f>
        <v>0</v>
      </c>
      <c r="G15" s="175">
        <f>'Swo MARCH 12'!BS86</f>
        <v>0.82</v>
      </c>
      <c r="H15" s="176">
        <f>'Swo MARCH 12'!BT86</f>
        <v>92</v>
      </c>
      <c r="I15" s="176">
        <f>'Swo MARCH 12'!BU86</f>
        <v>5</v>
      </c>
      <c r="J15" s="138">
        <f t="shared" si="0"/>
        <v>819.9999999999999</v>
      </c>
      <c r="K15" s="137">
        <f t="shared" si="1"/>
        <v>82</v>
      </c>
      <c r="L15" s="245">
        <f t="shared" si="2"/>
        <v>1000</v>
      </c>
      <c r="M15" s="234"/>
      <c r="N15" s="125"/>
    </row>
    <row r="16" spans="1:14" s="198" customFormat="1" ht="21.75" customHeight="1">
      <c r="A16" s="126">
        <v>11</v>
      </c>
      <c r="B16" s="200" t="s">
        <v>244</v>
      </c>
      <c r="C16" s="175">
        <f>'Swo MARCH 12'!BV86</f>
        <v>2.3</v>
      </c>
      <c r="D16" s="176">
        <f>'Swo MARCH 12'!BW86</f>
        <v>230</v>
      </c>
      <c r="E16" s="175">
        <f>'Swo MARCH 12'!BX86</f>
        <v>0.88</v>
      </c>
      <c r="F16" s="175">
        <f>'Swo MARCH 12'!BY86</f>
        <v>0</v>
      </c>
      <c r="G16" s="175">
        <f>'Swo MARCH 12'!BZ86</f>
        <v>0.88</v>
      </c>
      <c r="H16" s="176">
        <f>'Swo MARCH 12'!CA86</f>
        <v>56</v>
      </c>
      <c r="I16" s="176">
        <f>'Swo MARCH 12'!CB86</f>
        <v>0</v>
      </c>
      <c r="J16" s="138">
        <f t="shared" si="0"/>
        <v>38.26086956521739</v>
      </c>
      <c r="K16" s="137">
        <f t="shared" si="1"/>
        <v>100</v>
      </c>
      <c r="L16" s="245">
        <f t="shared" si="2"/>
        <v>38.26086956521739</v>
      </c>
      <c r="M16" s="234"/>
      <c r="N16" s="125"/>
    </row>
    <row r="17" spans="1:14" s="198" customFormat="1" ht="21.75" customHeight="1">
      <c r="A17" s="126">
        <v>12</v>
      </c>
      <c r="B17" s="200" t="s">
        <v>245</v>
      </c>
      <c r="C17" s="175">
        <f>'Swo MARCH 12'!CC86</f>
        <v>0.25</v>
      </c>
      <c r="D17" s="176">
        <f>'Swo MARCH 12'!CD86</f>
        <v>25</v>
      </c>
      <c r="E17" s="175">
        <f>'Swo MARCH 12'!CE86</f>
        <v>0.06</v>
      </c>
      <c r="F17" s="175">
        <f>'Swo MARCH 12'!CF86</f>
        <v>0.06</v>
      </c>
      <c r="G17" s="175">
        <f>'Swo MARCH 12'!CG86</f>
        <v>0.06</v>
      </c>
      <c r="H17" s="176">
        <f>'Swo MARCH 12'!CH86</f>
        <v>4</v>
      </c>
      <c r="I17" s="176">
        <f>'Swo MARCH 12'!CI86</f>
        <v>0</v>
      </c>
      <c r="J17" s="138">
        <f t="shared" si="0"/>
        <v>24</v>
      </c>
      <c r="K17" s="137">
        <f t="shared" si="1"/>
        <v>100</v>
      </c>
      <c r="L17" s="245">
        <f t="shared" si="2"/>
        <v>24</v>
      </c>
      <c r="M17" s="234"/>
      <c r="N17" s="125"/>
    </row>
    <row r="18" spans="1:14" s="198" customFormat="1" ht="21.75" customHeight="1">
      <c r="A18" s="126">
        <v>13</v>
      </c>
      <c r="B18" s="200" t="s">
        <v>246</v>
      </c>
      <c r="C18" s="175">
        <f>'Swo MARCH 12'!CJ86</f>
        <v>0.3</v>
      </c>
      <c r="D18" s="176">
        <f>'Swo MARCH 12'!CK86</f>
        <v>30</v>
      </c>
      <c r="E18" s="175">
        <f>'Swo MARCH 12'!CL86</f>
        <v>1.21</v>
      </c>
      <c r="F18" s="175">
        <f>'Swo MARCH 12'!CM86</f>
        <v>0.34</v>
      </c>
      <c r="G18" s="175">
        <f>'Swo MARCH 12'!CN86</f>
        <v>1.2</v>
      </c>
      <c r="H18" s="176">
        <f>'Swo MARCH 12'!CO86</f>
        <v>59</v>
      </c>
      <c r="I18" s="176">
        <f>'Swo MARCH 12'!CP86</f>
        <v>0</v>
      </c>
      <c r="J18" s="138">
        <f t="shared" si="0"/>
        <v>400</v>
      </c>
      <c r="K18" s="137">
        <f t="shared" si="1"/>
        <v>99.17355371900827</v>
      </c>
      <c r="L18" s="245">
        <f t="shared" si="2"/>
        <v>403.3333333333333</v>
      </c>
      <c r="M18" s="234"/>
      <c r="N18" s="125"/>
    </row>
    <row r="19" spans="1:14" s="198" customFormat="1" ht="21.75" customHeight="1">
      <c r="A19" s="126">
        <v>14</v>
      </c>
      <c r="B19" s="200" t="s">
        <v>247</v>
      </c>
      <c r="C19" s="175">
        <f>'Swo MARCH 12'!CQ86</f>
        <v>0.25</v>
      </c>
      <c r="D19" s="176">
        <f>'Swo MARCH 12'!CR86</f>
        <v>25</v>
      </c>
      <c r="E19" s="175">
        <f>'Swo MARCH 12'!CS86</f>
        <v>0.1</v>
      </c>
      <c r="F19" s="175">
        <f>'Swo MARCH 12'!CT86</f>
        <v>0.05</v>
      </c>
      <c r="G19" s="175">
        <f>'Swo MARCH 12'!CU86</f>
        <v>0.1</v>
      </c>
      <c r="H19" s="176">
        <f>'Swo MARCH 12'!CV86</f>
        <v>5</v>
      </c>
      <c r="I19" s="176">
        <f>'Swo MARCH 12'!CW86</f>
        <v>0</v>
      </c>
      <c r="J19" s="138">
        <f t="shared" si="0"/>
        <v>40</v>
      </c>
      <c r="K19" s="137">
        <f t="shared" si="1"/>
        <v>100</v>
      </c>
      <c r="L19" s="245">
        <f t="shared" si="2"/>
        <v>40</v>
      </c>
      <c r="M19" s="234"/>
      <c r="N19" s="125"/>
    </row>
    <row r="20" spans="1:14" s="198" customFormat="1" ht="21.75" customHeight="1">
      <c r="A20" s="126">
        <v>15</v>
      </c>
      <c r="B20" s="200" t="s">
        <v>248</v>
      </c>
      <c r="C20" s="175">
        <f>'Swo MARCH 12'!CX86</f>
        <v>0.1</v>
      </c>
      <c r="D20" s="176">
        <f>'Swo MARCH 12'!CY86</f>
        <v>10</v>
      </c>
      <c r="E20" s="175">
        <f>'Swo MARCH 12'!CZ86</f>
        <v>0.03</v>
      </c>
      <c r="F20" s="175">
        <f>'Swo MARCH 12'!DA86</f>
        <v>0</v>
      </c>
      <c r="G20" s="175">
        <f>'Swo MARCH 12'!DB86</f>
        <v>0.03</v>
      </c>
      <c r="H20" s="176">
        <f>'Swo MARCH 12'!DC86</f>
        <v>3</v>
      </c>
      <c r="I20" s="176">
        <f>'Swo MARCH 12'!DD86</f>
        <v>0</v>
      </c>
      <c r="J20" s="138">
        <f t="shared" si="0"/>
        <v>30</v>
      </c>
      <c r="K20" s="137">
        <f t="shared" si="1"/>
        <v>100</v>
      </c>
      <c r="L20" s="245">
        <f t="shared" si="2"/>
        <v>30</v>
      </c>
      <c r="M20" s="234"/>
      <c r="N20" s="125"/>
    </row>
    <row r="21" spans="1:14" s="198" customFormat="1" ht="21.75" customHeight="1">
      <c r="A21" s="126">
        <v>16</v>
      </c>
      <c r="B21" s="200" t="s">
        <v>249</v>
      </c>
      <c r="C21" s="175">
        <f>'Swo MARCH 12'!DE86</f>
        <v>0.15</v>
      </c>
      <c r="D21" s="176">
        <f>'Swo MARCH 12'!DF86</f>
        <v>15</v>
      </c>
      <c r="E21" s="175">
        <f>'Swo MARCH 12'!DG86</f>
        <v>0.76</v>
      </c>
      <c r="F21" s="175">
        <f>'Swo MARCH 12'!DH86</f>
        <v>0.5</v>
      </c>
      <c r="G21" s="175">
        <f>'Swo MARCH 12'!DI86</f>
        <v>0.76</v>
      </c>
      <c r="H21" s="176">
        <f>'Swo MARCH 12'!DJ86</f>
        <v>27</v>
      </c>
      <c r="I21" s="176">
        <f>'Swo MARCH 12'!DK86</f>
        <v>0</v>
      </c>
      <c r="J21" s="138">
        <f t="shared" si="0"/>
        <v>506.66666666666674</v>
      </c>
      <c r="K21" s="137">
        <f t="shared" si="1"/>
        <v>100</v>
      </c>
      <c r="L21" s="245">
        <f t="shared" si="2"/>
        <v>506.66666666666674</v>
      </c>
      <c r="M21" s="234"/>
      <c r="N21" s="125"/>
    </row>
    <row r="22" spans="1:14" s="198" customFormat="1" ht="21.75" customHeight="1">
      <c r="A22" s="126">
        <v>17</v>
      </c>
      <c r="B22" s="200" t="s">
        <v>250</v>
      </c>
      <c r="C22" s="175">
        <f>'Swo MARCH 12'!DL86</f>
        <v>0.05</v>
      </c>
      <c r="D22" s="176">
        <f>'Swo MARCH 12'!DM86</f>
        <v>5</v>
      </c>
      <c r="E22" s="175">
        <f>'Swo MARCH 12'!DN86</f>
        <v>0.04</v>
      </c>
      <c r="F22" s="175">
        <f>'Swo MARCH 12'!DO86</f>
        <v>0</v>
      </c>
      <c r="G22" s="175">
        <f>'Swo MARCH 12'!DP86</f>
        <v>0.04</v>
      </c>
      <c r="H22" s="176">
        <f>'Swo MARCH 12'!DQ86</f>
        <v>5</v>
      </c>
      <c r="I22" s="176">
        <f>'Swo MARCH 12'!DR86</f>
        <v>0</v>
      </c>
      <c r="J22" s="138">
        <f t="shared" si="0"/>
        <v>80</v>
      </c>
      <c r="K22" s="137">
        <f t="shared" si="1"/>
        <v>100</v>
      </c>
      <c r="L22" s="245">
        <f t="shared" si="2"/>
        <v>80</v>
      </c>
      <c r="M22" s="234"/>
      <c r="N22" s="125"/>
    </row>
    <row r="23" spans="1:14" s="198" customFormat="1" ht="21.75" customHeight="1">
      <c r="A23" s="126">
        <v>18</v>
      </c>
      <c r="B23" s="200" t="s">
        <v>251</v>
      </c>
      <c r="C23" s="175">
        <f>'Swo MARCH 12'!DS86</f>
        <v>0.05</v>
      </c>
      <c r="D23" s="176">
        <f>'Swo MARCH 12'!DT86</f>
        <v>5</v>
      </c>
      <c r="E23" s="175">
        <f>'Swo MARCH 12'!DU86</f>
        <v>0.01</v>
      </c>
      <c r="F23" s="175">
        <f>'Swo MARCH 12'!DV86</f>
        <v>0</v>
      </c>
      <c r="G23" s="175">
        <f>'Swo MARCH 12'!DW86</f>
        <v>0</v>
      </c>
      <c r="H23" s="176">
        <f>'Swo MARCH 12'!DX86</f>
        <v>0</v>
      </c>
      <c r="I23" s="176">
        <f>'Swo MARCH 12'!DY86</f>
        <v>0</v>
      </c>
      <c r="J23" s="138">
        <f t="shared" si="0"/>
        <v>0</v>
      </c>
      <c r="K23" s="137">
        <f t="shared" si="1"/>
        <v>0</v>
      </c>
      <c r="L23" s="245">
        <f t="shared" si="2"/>
        <v>20</v>
      </c>
      <c r="M23" s="234"/>
      <c r="N23" s="125"/>
    </row>
    <row r="24" spans="1:14" s="198" customFormat="1" ht="21.75" customHeight="1">
      <c r="A24" s="126">
        <v>19</v>
      </c>
      <c r="B24" s="200" t="s">
        <v>252</v>
      </c>
      <c r="C24" s="175">
        <f>'Swo MARCH 12'!DZ86</f>
        <v>0.2</v>
      </c>
      <c r="D24" s="176">
        <f>'Swo MARCH 12'!EA86</f>
        <v>20</v>
      </c>
      <c r="E24" s="175">
        <f>'Swo MARCH 12'!EB86</f>
        <v>0.18</v>
      </c>
      <c r="F24" s="175">
        <f>'Swo MARCH 12'!EC86</f>
        <v>0.01</v>
      </c>
      <c r="G24" s="175">
        <f>'Swo MARCH 12'!ED86</f>
        <v>0.18</v>
      </c>
      <c r="H24" s="176">
        <f>'Swo MARCH 12'!EE86</f>
        <v>19</v>
      </c>
      <c r="I24" s="176">
        <f>'Swo MARCH 12'!EF86</f>
        <v>0</v>
      </c>
      <c r="J24" s="138">
        <f t="shared" si="0"/>
        <v>89.99999999999999</v>
      </c>
      <c r="K24" s="137">
        <f t="shared" si="1"/>
        <v>100</v>
      </c>
      <c r="L24" s="245">
        <f t="shared" si="2"/>
        <v>89.99999999999999</v>
      </c>
      <c r="M24" s="234"/>
      <c r="N24" s="125"/>
    </row>
    <row r="25" spans="1:14" s="198" customFormat="1" ht="21.75" customHeight="1">
      <c r="A25" s="126">
        <v>20</v>
      </c>
      <c r="B25" s="200" t="s">
        <v>253</v>
      </c>
      <c r="C25" s="175">
        <f>'Swo MARCH 12'!EG86</f>
        <v>0.05</v>
      </c>
      <c r="D25" s="176">
        <f>'Swo MARCH 12'!EH86</f>
        <v>5</v>
      </c>
      <c r="E25" s="175">
        <f>'Swo MARCH 12'!EI86</f>
        <v>2.04</v>
      </c>
      <c r="F25" s="175">
        <f>'Swo MARCH 12'!EJ86</f>
        <v>0.16</v>
      </c>
      <c r="G25" s="175">
        <f>'Swo MARCH 12'!EK86</f>
        <v>0.16</v>
      </c>
      <c r="H25" s="176">
        <f>'Swo MARCH 12'!EL86</f>
        <v>16</v>
      </c>
      <c r="I25" s="176">
        <f>'Swo MARCH 12'!EM86</f>
        <v>0</v>
      </c>
      <c r="J25" s="138">
        <f t="shared" si="0"/>
        <v>320</v>
      </c>
      <c r="K25" s="137">
        <f t="shared" si="1"/>
        <v>7.8431372549019605</v>
      </c>
      <c r="L25" s="245">
        <f t="shared" si="2"/>
        <v>4079.9999999999995</v>
      </c>
      <c r="M25" s="234"/>
      <c r="N25" s="125"/>
    </row>
    <row r="26" spans="1:14" s="198" customFormat="1" ht="21.75" customHeight="1">
      <c r="A26" s="126">
        <v>21</v>
      </c>
      <c r="B26" s="200" t="s">
        <v>254</v>
      </c>
      <c r="C26" s="175">
        <f>'Swo MARCH 12'!EN86</f>
        <v>0.1</v>
      </c>
      <c r="D26" s="176">
        <f>'Swo MARCH 12'!EO86</f>
        <v>10</v>
      </c>
      <c r="E26" s="175">
        <f>'Swo MARCH 12'!EP86</f>
        <v>0.03</v>
      </c>
      <c r="F26" s="175">
        <f>'Swo MARCH 12'!EQ86</f>
        <v>0</v>
      </c>
      <c r="G26" s="175">
        <f>'Swo MARCH 12'!ER86</f>
        <v>0.03</v>
      </c>
      <c r="H26" s="176">
        <f>'Swo MARCH 12'!ES86</f>
        <v>2</v>
      </c>
      <c r="I26" s="176">
        <f>'Swo MARCH 12'!ET86</f>
        <v>0</v>
      </c>
      <c r="J26" s="138">
        <f t="shared" si="0"/>
        <v>30</v>
      </c>
      <c r="K26" s="137">
        <f t="shared" si="1"/>
        <v>100</v>
      </c>
      <c r="L26" s="245">
        <f t="shared" si="2"/>
        <v>30</v>
      </c>
      <c r="M26" s="234"/>
      <c r="N26" s="125"/>
    </row>
    <row r="27" spans="1:14" s="198" customFormat="1" ht="21.75" customHeight="1">
      <c r="A27" s="126">
        <v>22</v>
      </c>
      <c r="B27" s="200" t="s">
        <v>255</v>
      </c>
      <c r="C27" s="175">
        <f>'Swo MARCH 12'!EU86</f>
        <v>0.1</v>
      </c>
      <c r="D27" s="176">
        <f>'Swo MARCH 12'!EV86</f>
        <v>10</v>
      </c>
      <c r="E27" s="175">
        <f>'Swo MARCH 12'!EW86</f>
        <v>0.03</v>
      </c>
      <c r="F27" s="175">
        <f>'Swo MARCH 12'!EX86</f>
        <v>0</v>
      </c>
      <c r="G27" s="175">
        <f>'Swo MARCH 12'!EY86</f>
        <v>0.03</v>
      </c>
      <c r="H27" s="176">
        <f>'Swo MARCH 12'!EZ86</f>
        <v>3</v>
      </c>
      <c r="I27" s="176">
        <f>'Swo MARCH 12'!FA86</f>
        <v>0</v>
      </c>
      <c r="J27" s="138">
        <f t="shared" si="0"/>
        <v>30</v>
      </c>
      <c r="K27" s="137">
        <f t="shared" si="1"/>
        <v>100</v>
      </c>
      <c r="L27" s="245">
        <f t="shared" si="2"/>
        <v>30</v>
      </c>
      <c r="M27" s="234"/>
      <c r="N27" s="125"/>
    </row>
    <row r="28" spans="1:14" s="198" customFormat="1" ht="21.75" customHeight="1">
      <c r="A28" s="126">
        <v>23</v>
      </c>
      <c r="B28" s="200" t="s">
        <v>256</v>
      </c>
      <c r="C28" s="175">
        <f>'Swo MARCH 12'!FB86</f>
        <v>0.05</v>
      </c>
      <c r="D28" s="176">
        <f>'Swo MARCH 12'!FC86</f>
        <v>5</v>
      </c>
      <c r="E28" s="175">
        <f>'Swo MARCH 12'!FD86</f>
        <v>0.03</v>
      </c>
      <c r="F28" s="175">
        <f>'Swo MARCH 12'!FE86</f>
        <v>0.02</v>
      </c>
      <c r="G28" s="175">
        <f>'Swo MARCH 12'!FF86</f>
        <v>0.02</v>
      </c>
      <c r="H28" s="176">
        <f>'Swo MARCH 12'!FG86</f>
        <v>1</v>
      </c>
      <c r="I28" s="176">
        <f>'Swo MARCH 12'!FH86</f>
        <v>0</v>
      </c>
      <c r="J28" s="138">
        <f t="shared" si="0"/>
        <v>40</v>
      </c>
      <c r="K28" s="137">
        <f t="shared" si="1"/>
        <v>66.66666666666667</v>
      </c>
      <c r="L28" s="245">
        <f t="shared" si="2"/>
        <v>60</v>
      </c>
      <c r="M28" s="234"/>
      <c r="N28" s="125"/>
    </row>
    <row r="29" spans="1:14" s="198" customFormat="1" ht="21.75" customHeight="1">
      <c r="A29" s="126">
        <v>24</v>
      </c>
      <c r="B29" s="200" t="s">
        <v>257</v>
      </c>
      <c r="C29" s="175">
        <f>'Swo MARCH 12'!FI86</f>
        <v>0</v>
      </c>
      <c r="D29" s="176">
        <f>'Swo MARCH 12'!FJ86</f>
        <v>0</v>
      </c>
      <c r="E29" s="175">
        <f>'Swo MARCH 12'!FK86</f>
        <v>0</v>
      </c>
      <c r="F29" s="175">
        <f>'Swo MARCH 12'!FL86</f>
        <v>0</v>
      </c>
      <c r="G29" s="175">
        <f>'Swo MARCH 12'!FM86</f>
        <v>0</v>
      </c>
      <c r="H29" s="176">
        <f>'Swo MARCH 12'!FN86</f>
        <v>0</v>
      </c>
      <c r="I29" s="176">
        <f>'Swo MARCH 12'!FO86</f>
        <v>0</v>
      </c>
      <c r="J29" s="138">
        <f t="shared" si="0"/>
        <v>0</v>
      </c>
      <c r="K29" s="137">
        <f t="shared" si="1"/>
        <v>0</v>
      </c>
      <c r="L29" s="245">
        <f t="shared" si="2"/>
        <v>0</v>
      </c>
      <c r="M29" s="234"/>
      <c r="N29" s="125"/>
    </row>
    <row r="30" spans="1:14" s="198" customFormat="1" ht="21.75" customHeight="1">
      <c r="A30" s="126">
        <v>25</v>
      </c>
      <c r="B30" s="200" t="s">
        <v>258</v>
      </c>
      <c r="C30" s="175">
        <f>'Swo MARCH 12'!FP86</f>
        <v>0.05</v>
      </c>
      <c r="D30" s="176">
        <f>'Swo MARCH 12'!FQ86</f>
        <v>5</v>
      </c>
      <c r="E30" s="175">
        <f>'Swo MARCH 12'!FR86</f>
        <v>0.18</v>
      </c>
      <c r="F30" s="175">
        <f>'Swo MARCH 12'!FS86</f>
        <v>0.15</v>
      </c>
      <c r="G30" s="175">
        <f>'Swo MARCH 12'!FT86</f>
        <v>0.18</v>
      </c>
      <c r="H30" s="176">
        <f>'Swo MARCH 12'!FU86</f>
        <v>0</v>
      </c>
      <c r="I30" s="176">
        <f>'Swo MARCH 12'!FV86</f>
        <v>0</v>
      </c>
      <c r="J30" s="138">
        <f t="shared" si="0"/>
        <v>359.99999999999994</v>
      </c>
      <c r="K30" s="137">
        <f t="shared" si="1"/>
        <v>100</v>
      </c>
      <c r="L30" s="245">
        <f t="shared" si="2"/>
        <v>359.99999999999994</v>
      </c>
      <c r="M30" s="234"/>
      <c r="N30" s="125"/>
    </row>
    <row r="31" spans="1:14" s="198" customFormat="1" ht="21.75" customHeight="1">
      <c r="A31" s="126">
        <v>26</v>
      </c>
      <c r="B31" s="200" t="s">
        <v>259</v>
      </c>
      <c r="C31" s="175">
        <f>'Swo MARCH 12'!FW86</f>
        <v>0.05</v>
      </c>
      <c r="D31" s="176">
        <f>'Swo MARCH 12'!FX86</f>
        <v>5</v>
      </c>
      <c r="E31" s="175">
        <f>'Swo MARCH 12'!FY86</f>
        <v>0.01</v>
      </c>
      <c r="F31" s="175">
        <f>'Swo MARCH 12'!FZ86</f>
        <v>0</v>
      </c>
      <c r="G31" s="175">
        <f>'Swo MARCH 12'!GA86</f>
        <v>0.01</v>
      </c>
      <c r="H31" s="176">
        <f>'Swo MARCH 12'!GB86</f>
        <v>1</v>
      </c>
      <c r="I31" s="176">
        <f>'Swo MARCH 12'!GC86</f>
        <v>0</v>
      </c>
      <c r="J31" s="138">
        <f t="shared" si="0"/>
        <v>20</v>
      </c>
      <c r="K31" s="137">
        <f t="shared" si="1"/>
        <v>100</v>
      </c>
      <c r="L31" s="245">
        <f t="shared" si="2"/>
        <v>20</v>
      </c>
      <c r="M31" s="234"/>
      <c r="N31" s="125"/>
    </row>
    <row r="32" spans="1:14" s="199" customFormat="1" ht="21.75" customHeight="1" thickBot="1">
      <c r="A32" s="127"/>
      <c r="B32" s="202" t="s">
        <v>260</v>
      </c>
      <c r="C32" s="221">
        <f aca="true" t="shared" si="3" ref="C32:I32">SUM(C6:C31)</f>
        <v>17.000000000000007</v>
      </c>
      <c r="D32" s="222">
        <f t="shared" si="3"/>
        <v>1700</v>
      </c>
      <c r="E32" s="221">
        <f t="shared" si="3"/>
        <v>14.929999999999996</v>
      </c>
      <c r="F32" s="221">
        <f t="shared" si="3"/>
        <v>2.54</v>
      </c>
      <c r="G32" s="221">
        <f t="shared" si="3"/>
        <v>11.709999999999997</v>
      </c>
      <c r="H32" s="222">
        <f t="shared" si="3"/>
        <v>840</v>
      </c>
      <c r="I32" s="222">
        <f t="shared" si="3"/>
        <v>5</v>
      </c>
      <c r="J32" s="192">
        <f t="shared" si="0"/>
        <v>68.88235294117642</v>
      </c>
      <c r="K32" s="139">
        <f>IF(E32&gt;0,(G32/E32)*100,0)</f>
        <v>78.43268586738111</v>
      </c>
      <c r="L32" s="384">
        <f t="shared" si="2"/>
        <v>87.82352941176464</v>
      </c>
      <c r="M32" s="235"/>
      <c r="N32" s="131"/>
    </row>
  </sheetData>
  <mergeCells count="2">
    <mergeCell ref="A3:B3"/>
    <mergeCell ref="C3:K3"/>
  </mergeCells>
  <printOptions horizontalCentered="1"/>
  <pageMargins left="0.75" right="0.75" top="1.31" bottom="1" header="0.5" footer="0.5"/>
  <pageSetup horizontalDpi="600" verticalDpi="600" orientation="portrait" paperSize="9" scale="90" r:id="rId1"/>
  <headerFooter alignWithMargins="0">
    <oddFooter>&amp;CPage &amp;P</oddFooter>
  </headerFooter>
</worksheet>
</file>

<file path=xl/worksheets/sheet3.xml><?xml version="1.0" encoding="utf-8"?>
<worksheet xmlns="http://schemas.openxmlformats.org/spreadsheetml/2006/main" xmlns:r="http://schemas.openxmlformats.org/officeDocument/2006/relationships">
  <dimension ref="A1:K19"/>
  <sheetViews>
    <sheetView view="pageBreakPreview" zoomScale="120" zoomScaleSheetLayoutView="120" workbookViewId="0" topLeftCell="A7">
      <selection activeCell="E16" sqref="E16"/>
    </sheetView>
  </sheetViews>
  <sheetFormatPr defaultColWidth="9.140625" defaultRowHeight="12.75"/>
  <cols>
    <col min="1" max="1" width="6.140625" style="83" customWidth="1"/>
    <col min="2" max="2" width="37.00390625" style="83" customWidth="1"/>
    <col min="3" max="3" width="9.140625" style="83" customWidth="1"/>
    <col min="4" max="4" width="11.7109375" style="83" customWidth="1"/>
    <col min="5" max="5" width="9.140625" style="83" customWidth="1"/>
    <col min="6" max="6" width="11.57421875" style="83" customWidth="1"/>
    <col min="7" max="7" width="9.140625" style="83" customWidth="1"/>
    <col min="8" max="8" width="26.28125" style="83" customWidth="1"/>
    <col min="9" max="9" width="11.00390625" style="83" customWidth="1"/>
    <col min="10" max="16384" width="9.140625" style="83" customWidth="1"/>
  </cols>
  <sheetData>
    <row r="1" spans="1:7" ht="16.5" customHeight="1">
      <c r="A1" s="503" t="s">
        <v>328</v>
      </c>
      <c r="B1" s="504"/>
      <c r="C1" s="504"/>
      <c r="D1" s="504"/>
      <c r="E1" s="504"/>
      <c r="F1" s="505"/>
      <c r="G1" s="281"/>
    </row>
    <row r="2" spans="1:7" ht="16.5" customHeight="1">
      <c r="A2" s="506" t="s">
        <v>330</v>
      </c>
      <c r="B2" s="507"/>
      <c r="C2" s="507"/>
      <c r="D2" s="507"/>
      <c r="E2" s="507"/>
      <c r="F2" s="508"/>
      <c r="G2" s="281"/>
    </row>
    <row r="3" spans="1:7" ht="16.5" customHeight="1">
      <c r="A3" s="506" t="s">
        <v>329</v>
      </c>
      <c r="B3" s="507"/>
      <c r="C3" s="507"/>
      <c r="D3" s="507"/>
      <c r="E3" s="507"/>
      <c r="F3" s="508"/>
      <c r="G3" s="281"/>
    </row>
    <row r="4" spans="1:7" ht="16.5" customHeight="1">
      <c r="A4" s="506" t="s">
        <v>331</v>
      </c>
      <c r="B4" s="507"/>
      <c r="C4" s="507"/>
      <c r="D4" s="507"/>
      <c r="E4" s="507"/>
      <c r="F4" s="508"/>
      <c r="G4" s="281"/>
    </row>
    <row r="5" spans="1:7" ht="16.5" customHeight="1">
      <c r="A5" s="506" t="s">
        <v>332</v>
      </c>
      <c r="B5" s="507"/>
      <c r="C5" s="507"/>
      <c r="D5" s="507"/>
      <c r="E5" s="507"/>
      <c r="F5" s="508"/>
      <c r="G5" s="281"/>
    </row>
    <row r="6" spans="1:7" ht="16.5" customHeight="1" thickBot="1">
      <c r="A6" s="495" t="s">
        <v>362</v>
      </c>
      <c r="B6" s="496"/>
      <c r="C6" s="496"/>
      <c r="D6" s="496"/>
      <c r="E6" s="496"/>
      <c r="F6" s="497"/>
      <c r="G6" s="281"/>
    </row>
    <row r="7" spans="1:6" ht="16.5" customHeight="1">
      <c r="A7" s="509" t="s">
        <v>327</v>
      </c>
      <c r="B7" s="493"/>
      <c r="C7" s="493"/>
      <c r="D7" s="493"/>
      <c r="E7" s="493"/>
      <c r="F7" s="494"/>
    </row>
    <row r="8" spans="1:6" ht="25.5" customHeight="1">
      <c r="A8" s="502" t="s">
        <v>323</v>
      </c>
      <c r="B8" s="502" t="s">
        <v>324</v>
      </c>
      <c r="C8" s="83" t="s">
        <v>363</v>
      </c>
      <c r="D8" s="225" t="s">
        <v>325</v>
      </c>
      <c r="E8" s="83" t="s">
        <v>363</v>
      </c>
      <c r="F8" s="225" t="s">
        <v>325</v>
      </c>
    </row>
    <row r="9" spans="1:9" ht="63.75">
      <c r="A9" s="502"/>
      <c r="B9" s="502"/>
      <c r="C9" s="83" t="s">
        <v>326</v>
      </c>
      <c r="D9" s="83" t="s">
        <v>364</v>
      </c>
      <c r="E9" s="83" t="s">
        <v>322</v>
      </c>
      <c r="F9" s="83" t="s">
        <v>365</v>
      </c>
      <c r="H9" s="83" t="s">
        <v>343</v>
      </c>
      <c r="I9" s="83" t="s">
        <v>346</v>
      </c>
    </row>
    <row r="10" spans="1:8" ht="12.75">
      <c r="A10" s="502"/>
      <c r="B10" s="502"/>
      <c r="D10" s="83" t="s">
        <v>326</v>
      </c>
      <c r="F10" s="83" t="s">
        <v>326</v>
      </c>
      <c r="H10" s="83" t="s">
        <v>344</v>
      </c>
    </row>
    <row r="11" spans="1:8" ht="21.75" customHeight="1">
      <c r="A11" s="225">
        <v>1</v>
      </c>
      <c r="B11" s="225">
        <v>2</v>
      </c>
      <c r="C11" s="225">
        <v>3</v>
      </c>
      <c r="D11" s="225">
        <v>4</v>
      </c>
      <c r="E11" s="225">
        <v>3</v>
      </c>
      <c r="F11" s="225">
        <v>4</v>
      </c>
      <c r="H11" s="83" t="s">
        <v>345</v>
      </c>
    </row>
    <row r="12" spans="1:8" ht="53.25" customHeight="1">
      <c r="A12" s="83">
        <v>1</v>
      </c>
      <c r="B12" s="279" t="s">
        <v>333</v>
      </c>
      <c r="C12" s="83">
        <v>694.76</v>
      </c>
      <c r="E12" s="193">
        <v>1.3</v>
      </c>
      <c r="H12" s="83" t="str">
        <f>(H9)&amp;("          ")&amp;(H10)&amp;("  ")&amp;(H11)</f>
        <v>NARSINHJI          RANJITINH  BASAN</v>
      </c>
    </row>
    <row r="13" spans="1:5" ht="27" customHeight="1">
      <c r="A13" s="83">
        <v>2</v>
      </c>
      <c r="B13" s="279" t="s">
        <v>334</v>
      </c>
      <c r="C13" s="193">
        <v>502.5</v>
      </c>
      <c r="E13" s="193">
        <v>108</v>
      </c>
    </row>
    <row r="14" spans="1:8" ht="33.75">
      <c r="A14" s="83">
        <v>3</v>
      </c>
      <c r="B14" s="279" t="s">
        <v>335</v>
      </c>
      <c r="C14" s="193">
        <v>320</v>
      </c>
      <c r="E14" s="193">
        <v>100.1</v>
      </c>
      <c r="H14" s="83" t="str">
        <f>H12</f>
        <v>NARSINHJI          RANJITINH  BASAN</v>
      </c>
    </row>
    <row r="15" spans="1:3" ht="22.5">
      <c r="A15" s="83">
        <v>4</v>
      </c>
      <c r="B15" s="279" t="s">
        <v>336</v>
      </c>
      <c r="C15" s="193">
        <v>100</v>
      </c>
    </row>
    <row r="16" spans="1:11" ht="33.75">
      <c r="A16" s="83">
        <v>5</v>
      </c>
      <c r="B16" s="279" t="s">
        <v>338</v>
      </c>
      <c r="C16" s="490">
        <v>0</v>
      </c>
      <c r="E16" s="280" t="s">
        <v>339</v>
      </c>
      <c r="G16" s="289" t="s">
        <v>345</v>
      </c>
      <c r="H16" s="290" t="s">
        <v>347</v>
      </c>
      <c r="I16" s="290" t="s">
        <v>348</v>
      </c>
      <c r="J16" s="290"/>
      <c r="K16" s="281"/>
    </row>
    <row r="17" spans="1:9" ht="25.5">
      <c r="A17" s="83">
        <v>6</v>
      </c>
      <c r="B17" s="279" t="s">
        <v>337</v>
      </c>
      <c r="C17" s="193">
        <v>100</v>
      </c>
      <c r="H17" s="83" t="str">
        <f>G16&amp;" "&amp;H16&amp;" "&amp;I16</f>
        <v>BASAN SHAHPUR KOLAVADA</v>
      </c>
      <c r="I17" s="83" t="e">
        <f>mid</f>
        <v>#NAME?</v>
      </c>
    </row>
    <row r="18" spans="1:8" ht="33.75">
      <c r="A18" s="83">
        <v>7</v>
      </c>
      <c r="B18" s="279" t="s">
        <v>340</v>
      </c>
      <c r="C18" s="193">
        <v>200</v>
      </c>
      <c r="H18" s="83" t="str">
        <f>(G16)&amp;("  ")&amp;(H16)&amp;("  ")&amp;(I16)</f>
        <v>BASAN  SHAHPUR  KOLAVADA</v>
      </c>
    </row>
    <row r="19" spans="2:5" ht="20.25" customHeight="1">
      <c r="B19" s="225" t="s">
        <v>341</v>
      </c>
      <c r="C19" s="83">
        <f>SUM(C12:C18)</f>
        <v>1917.26</v>
      </c>
      <c r="E19" s="193">
        <f>SUM(E12:E18)</f>
        <v>209.39999999999998</v>
      </c>
    </row>
  </sheetData>
  <mergeCells count="9">
    <mergeCell ref="A1:F1"/>
    <mergeCell ref="A2:F2"/>
    <mergeCell ref="A3:F3"/>
    <mergeCell ref="A8:A10"/>
    <mergeCell ref="B8:B10"/>
    <mergeCell ref="A7:F7"/>
    <mergeCell ref="A4:F4"/>
    <mergeCell ref="A5:F5"/>
    <mergeCell ref="A6:F6"/>
  </mergeCells>
  <printOptions/>
  <pageMargins left="0.75" right="0.75" top="1" bottom="1" header="0.5" footer="0.5"/>
  <pageSetup horizontalDpi="600" verticalDpi="600" orientation="portrait" paperSize="9" r:id="rId1"/>
</worksheet>
</file>

<file path=xl/worksheets/sheet30.xml><?xml version="1.0" encoding="utf-8"?>
<worksheet xmlns="http://schemas.openxmlformats.org/spreadsheetml/2006/main" xmlns:r="http://schemas.openxmlformats.org/officeDocument/2006/relationships">
  <sheetPr>
    <tabColor indexed="9"/>
  </sheetPr>
  <dimension ref="A1:Q32"/>
  <sheetViews>
    <sheetView view="pageBreakPreview" zoomScale="120" zoomScaleNormal="75" zoomScaleSheetLayoutView="120" workbookViewId="0" topLeftCell="A1">
      <pane xSplit="2" ySplit="5" topLeftCell="C26" activePane="bottomRight" state="frozen"/>
      <selection pane="topLeft" activeCell="F36" sqref="F36"/>
      <selection pane="topRight" activeCell="F36" sqref="F36"/>
      <selection pane="bottomLeft" activeCell="F36" sqref="F36"/>
      <selection pane="bottomRight" activeCell="F36" sqref="F36"/>
    </sheetView>
  </sheetViews>
  <sheetFormatPr defaultColWidth="9.140625" defaultRowHeight="25.5" customHeight="1"/>
  <cols>
    <col min="1" max="1" width="5.7109375" style="19" customWidth="1"/>
    <col min="2" max="2" width="9.8515625" style="19" customWidth="1"/>
    <col min="3" max="7" width="8.7109375" style="19" customWidth="1"/>
    <col min="8" max="8" width="9.7109375" style="19" bestFit="1" customWidth="1"/>
    <col min="9" max="9" width="7.57421875" style="19" customWidth="1"/>
    <col min="10" max="10" width="7.140625" style="19" customWidth="1"/>
    <col min="11" max="11" width="0.2890625" style="19" customWidth="1"/>
    <col min="12" max="12" width="2.7109375" style="19" customWidth="1"/>
    <col min="13" max="13" width="5.8515625" style="19" customWidth="1"/>
    <col min="14" max="16384" width="9.140625" style="19" customWidth="1"/>
  </cols>
  <sheetData>
    <row r="1" spans="1:13" ht="25.5" customHeight="1">
      <c r="A1" s="379" t="s">
        <v>433</v>
      </c>
      <c r="B1" s="380"/>
      <c r="C1" s="380"/>
      <c r="D1" s="380"/>
      <c r="E1" s="380"/>
      <c r="F1" s="380"/>
      <c r="G1" s="380"/>
      <c r="H1" s="380"/>
      <c r="I1" s="380"/>
      <c r="J1" s="380"/>
      <c r="K1" s="381"/>
      <c r="L1" s="198"/>
      <c r="M1" s="198"/>
    </row>
    <row r="2" spans="1:13" ht="25.5" customHeight="1">
      <c r="A2" s="382" t="s">
        <v>314</v>
      </c>
      <c r="B2" s="182"/>
      <c r="C2" s="182"/>
      <c r="D2" s="182"/>
      <c r="E2" s="182"/>
      <c r="F2" s="182"/>
      <c r="G2" s="182"/>
      <c r="H2" s="182"/>
      <c r="I2" s="182"/>
      <c r="J2" s="182"/>
      <c r="K2" s="383"/>
      <c r="L2" s="198"/>
      <c r="M2" s="198"/>
    </row>
    <row r="3" spans="1:13" ht="25.5" customHeight="1" thickBot="1">
      <c r="A3" s="566" t="s">
        <v>320</v>
      </c>
      <c r="B3" s="567"/>
      <c r="C3" s="567"/>
      <c r="D3" s="567"/>
      <c r="E3" s="567"/>
      <c r="F3" s="567"/>
      <c r="G3" s="567"/>
      <c r="H3" s="567"/>
      <c r="I3" s="567"/>
      <c r="J3" s="567"/>
      <c r="K3" s="385"/>
      <c r="L3" s="199"/>
      <c r="M3" s="199"/>
    </row>
    <row r="4" spans="1:13" ht="36" customHeight="1" thickBot="1">
      <c r="A4" s="215" t="s">
        <v>224</v>
      </c>
      <c r="B4" s="216" t="s">
        <v>225</v>
      </c>
      <c r="C4" s="217" t="s">
        <v>226</v>
      </c>
      <c r="D4" s="217" t="s">
        <v>241</v>
      </c>
      <c r="E4" s="218" t="s">
        <v>227</v>
      </c>
      <c r="F4" s="226" t="s">
        <v>228</v>
      </c>
      <c r="G4" s="217" t="s">
        <v>229</v>
      </c>
      <c r="H4" s="217" t="s">
        <v>233</v>
      </c>
      <c r="I4" s="216" t="s">
        <v>230</v>
      </c>
      <c r="J4" s="213" t="s">
        <v>231</v>
      </c>
      <c r="K4" s="243"/>
      <c r="L4" s="228"/>
      <c r="M4" s="209"/>
    </row>
    <row r="5" spans="1:17" s="198" customFormat="1" ht="21.75" customHeight="1" thickBot="1">
      <c r="A5" s="126">
        <v>1</v>
      </c>
      <c r="B5" s="194">
        <v>2</v>
      </c>
      <c r="C5" s="123">
        <v>3</v>
      </c>
      <c r="D5" s="123">
        <v>4</v>
      </c>
      <c r="E5" s="123">
        <v>5</v>
      </c>
      <c r="F5" s="123">
        <v>6</v>
      </c>
      <c r="G5" s="123">
        <v>7</v>
      </c>
      <c r="H5" s="123">
        <v>8</v>
      </c>
      <c r="I5" s="123">
        <v>9</v>
      </c>
      <c r="J5" s="212">
        <v>10</v>
      </c>
      <c r="K5" s="244"/>
      <c r="L5" s="229"/>
      <c r="M5" s="210"/>
      <c r="N5" s="204"/>
      <c r="O5" s="227"/>
      <c r="P5" s="227"/>
      <c r="Q5" s="227"/>
    </row>
    <row r="6" spans="1:13" s="198" customFormat="1" ht="21.75" customHeight="1">
      <c r="A6" s="126">
        <v>1</v>
      </c>
      <c r="B6" s="200" t="s">
        <v>234</v>
      </c>
      <c r="C6" s="175">
        <f>'NP-BCK-19'!C6+'NP-BCK-66'!C6+'NP-BCK-D.S.W'!C6</f>
        <v>0</v>
      </c>
      <c r="D6" s="175">
        <f>'NP-BCK-19'!D6+'NP-BCK-66'!D6+'NP-BCK-D.S.W'!D6</f>
        <v>0</v>
      </c>
      <c r="E6" s="175">
        <f>'NP-BCK-19'!E6+'NP-BCK-66'!E6+'NP-BCK-D.S.W'!E6</f>
        <v>17</v>
      </c>
      <c r="F6" s="175">
        <f>'NP-BCK-19'!F6+'NP-BCK-66'!F6+'NP-BCK-D.S.W'!F6</f>
        <v>2.08</v>
      </c>
      <c r="G6" s="175">
        <f>'NP-BCK-19'!G6+'NP-BCK-66'!G6+'NP-BCK-D.S.W'!G6</f>
        <v>21.33</v>
      </c>
      <c r="H6" s="176">
        <f>'NP-BCK-19'!H6+'NP-BCK-66'!H6+'NP-BCK-D.S.W'!H6</f>
        <v>7</v>
      </c>
      <c r="I6" s="138">
        <f>IF(C6&gt;0,(G6/C6)*100,0)</f>
        <v>0</v>
      </c>
      <c r="J6" s="137">
        <f>IF(E6&gt;0,(G6/E6)*100,0)</f>
        <v>125.47058823529412</v>
      </c>
      <c r="K6" s="245"/>
      <c r="L6" s="236"/>
      <c r="M6" s="205"/>
    </row>
    <row r="7" spans="1:13" s="198" customFormat="1" ht="21.75" customHeight="1">
      <c r="A7" s="126">
        <v>2</v>
      </c>
      <c r="B7" s="200" t="s">
        <v>235</v>
      </c>
      <c r="C7" s="175">
        <f>'NP-BCK-19'!C7+'NP-BCK-66'!C7+'NP-BCK-D.S.W'!C7</f>
        <v>0</v>
      </c>
      <c r="D7" s="175">
        <f>'NP-BCK-19'!D7+'NP-BCK-66'!D7+'NP-BCK-D.S.W'!D7</f>
        <v>0</v>
      </c>
      <c r="E7" s="175">
        <f>'NP-BCK-19'!E7+'NP-BCK-66'!E7+'NP-BCK-D.S.W'!E7</f>
        <v>23.4</v>
      </c>
      <c r="F7" s="175">
        <f>'NP-BCK-19'!F7+'NP-BCK-66'!F7+'NP-BCK-D.S.W'!F7</f>
        <v>2.54</v>
      </c>
      <c r="G7" s="175">
        <f>'NP-BCK-19'!G7+'NP-BCK-66'!G7+'NP-BCK-D.S.W'!G7</f>
        <v>28.72</v>
      </c>
      <c r="H7" s="176">
        <f>'NP-BCK-19'!H7+'NP-BCK-66'!H7+'NP-BCK-D.S.W'!H7</f>
        <v>10</v>
      </c>
      <c r="I7" s="138">
        <f aca="true" t="shared" si="0" ref="I7:I32">IF(C7&gt;0,(G7/C7)*100,0)</f>
        <v>0</v>
      </c>
      <c r="J7" s="137">
        <f aca="true" t="shared" si="1" ref="J7:J31">IF(E7&gt;0,(G7/E7)*100,0)</f>
        <v>122.73504273504274</v>
      </c>
      <c r="K7" s="245"/>
      <c r="L7" s="237"/>
      <c r="M7" s="125"/>
    </row>
    <row r="8" spans="1:13" s="198" customFormat="1" ht="21.75" customHeight="1">
      <c r="A8" s="126">
        <v>3</v>
      </c>
      <c r="B8" s="200" t="s">
        <v>236</v>
      </c>
      <c r="C8" s="175">
        <f>'NP-BCK-19'!C8+'NP-BCK-66'!C8+'NP-BCK-D.S.W'!C8</f>
        <v>0</v>
      </c>
      <c r="D8" s="175">
        <f>'NP-BCK-19'!D8+'NP-BCK-66'!D8+'NP-BCK-D.S.W'!D8</f>
        <v>0</v>
      </c>
      <c r="E8" s="175">
        <f>'NP-BCK-19'!E8+'NP-BCK-66'!E8+'NP-BCK-D.S.W'!E8</f>
        <v>18</v>
      </c>
      <c r="F8" s="175">
        <f>'NP-BCK-19'!F8+'NP-BCK-66'!F8+'NP-BCK-D.S.W'!F8</f>
        <v>1.07</v>
      </c>
      <c r="G8" s="175">
        <f>'NP-BCK-19'!G8+'NP-BCK-66'!G8+'NP-BCK-D.S.W'!G8</f>
        <v>24.15</v>
      </c>
      <c r="H8" s="176">
        <f>'NP-BCK-19'!H8+'NP-BCK-66'!H8+'NP-BCK-D.S.W'!H8</f>
        <v>8</v>
      </c>
      <c r="I8" s="138">
        <f t="shared" si="0"/>
        <v>0</v>
      </c>
      <c r="J8" s="137">
        <f t="shared" si="1"/>
        <v>134.16666666666666</v>
      </c>
      <c r="K8" s="245"/>
      <c r="L8" s="237"/>
      <c r="M8" s="125"/>
    </row>
    <row r="9" spans="1:13" s="198" customFormat="1" ht="21.75" customHeight="1">
      <c r="A9" s="126">
        <v>4</v>
      </c>
      <c r="B9" s="200" t="s">
        <v>238</v>
      </c>
      <c r="C9" s="175">
        <f>'NP-BCK-19'!C9+'NP-BCK-66'!C9+'NP-BCK-D.S.W'!C9</f>
        <v>0</v>
      </c>
      <c r="D9" s="175">
        <f>'NP-BCK-19'!D9+'NP-BCK-66'!D9+'NP-BCK-D.S.W'!D9</f>
        <v>0</v>
      </c>
      <c r="E9" s="175">
        <f>'NP-BCK-19'!E9+'NP-BCK-66'!E9+'NP-BCK-D.S.W'!E9</f>
        <v>0</v>
      </c>
      <c r="F9" s="175">
        <f>'NP-BCK-19'!F9+'NP-BCK-66'!F9+'NP-BCK-D.S.W'!F9</f>
        <v>0</v>
      </c>
      <c r="G9" s="175">
        <f>'NP-BCK-19'!G9+'NP-BCK-66'!G9+'NP-BCK-D.S.W'!G9</f>
        <v>0</v>
      </c>
      <c r="H9" s="176">
        <f>'NP-BCK-19'!H9+'NP-BCK-66'!H9+'NP-BCK-D.S.W'!H9</f>
        <v>0</v>
      </c>
      <c r="I9" s="138">
        <f t="shared" si="0"/>
        <v>0</v>
      </c>
      <c r="J9" s="137">
        <f t="shared" si="1"/>
        <v>0</v>
      </c>
      <c r="K9" s="245"/>
      <c r="L9" s="237"/>
      <c r="M9" s="125"/>
    </row>
    <row r="10" spans="1:13" s="198" customFormat="1" ht="21.75" customHeight="1">
      <c r="A10" s="126">
        <v>5</v>
      </c>
      <c r="B10" s="200" t="s">
        <v>237</v>
      </c>
      <c r="C10" s="175">
        <f>'NP-BCK-19'!C10+'NP-BCK-66'!C10+'NP-BCK-D.S.W'!C10</f>
        <v>0</v>
      </c>
      <c r="D10" s="175">
        <f>'NP-BCK-19'!D10+'NP-BCK-66'!D10+'NP-BCK-D.S.W'!D10</f>
        <v>0</v>
      </c>
      <c r="E10" s="175">
        <f>'NP-BCK-19'!E10+'NP-BCK-66'!E10+'NP-BCK-D.S.W'!E10</f>
        <v>29</v>
      </c>
      <c r="F10" s="175">
        <f>'NP-BCK-19'!F10+'NP-BCK-66'!F10+'NP-BCK-D.S.W'!F10</f>
        <v>11.58</v>
      </c>
      <c r="G10" s="175">
        <f>'NP-BCK-19'!G10+'NP-BCK-66'!G10+'NP-BCK-D.S.W'!G10</f>
        <v>33.269999999999996</v>
      </c>
      <c r="H10" s="176">
        <f>'NP-BCK-19'!H10+'NP-BCK-66'!H10+'NP-BCK-D.S.W'!H10</f>
        <v>17</v>
      </c>
      <c r="I10" s="138">
        <f t="shared" si="0"/>
        <v>0</v>
      </c>
      <c r="J10" s="137">
        <f t="shared" si="1"/>
        <v>114.72413793103446</v>
      </c>
      <c r="K10" s="245"/>
      <c r="L10" s="237"/>
      <c r="M10" s="125"/>
    </row>
    <row r="11" spans="1:13" s="198" customFormat="1" ht="21.75" customHeight="1">
      <c r="A11" s="126">
        <v>6</v>
      </c>
      <c r="B11" s="200" t="s">
        <v>239</v>
      </c>
      <c r="C11" s="175">
        <f>'NP-BCK-19'!C11+'NP-BCK-66'!C11+'NP-BCK-D.S.W'!C11</f>
        <v>0</v>
      </c>
      <c r="D11" s="175">
        <f>'NP-BCK-19'!D11+'NP-BCK-66'!D11+'NP-BCK-D.S.W'!D11</f>
        <v>0</v>
      </c>
      <c r="E11" s="175">
        <f>'NP-BCK-19'!E11+'NP-BCK-66'!E11+'NP-BCK-D.S.W'!E11</f>
        <v>0</v>
      </c>
      <c r="F11" s="175">
        <f>'NP-BCK-19'!F11+'NP-BCK-66'!F11+'NP-BCK-D.S.W'!F11</f>
        <v>0</v>
      </c>
      <c r="G11" s="175">
        <f>'NP-BCK-19'!G11+'NP-BCK-66'!G11+'NP-BCK-D.S.W'!G11</f>
        <v>0</v>
      </c>
      <c r="H11" s="176">
        <f>'NP-BCK-19'!H11+'NP-BCK-66'!H11+'NP-BCK-D.S.W'!H11</f>
        <v>0</v>
      </c>
      <c r="I11" s="138">
        <f t="shared" si="0"/>
        <v>0</v>
      </c>
      <c r="J11" s="137">
        <f t="shared" si="1"/>
        <v>0</v>
      </c>
      <c r="K11" s="245"/>
      <c r="L11" s="237"/>
      <c r="M11" s="125"/>
    </row>
    <row r="12" spans="1:13" s="198" customFormat="1" ht="21.75" customHeight="1">
      <c r="A12" s="126">
        <v>7</v>
      </c>
      <c r="B12" s="200" t="s">
        <v>240</v>
      </c>
      <c r="C12" s="175">
        <f>'NP-BCK-19'!C12+'NP-BCK-66'!C12+'NP-BCK-D.S.W'!C12</f>
        <v>0</v>
      </c>
      <c r="D12" s="175">
        <f>'NP-BCK-19'!D12+'NP-BCK-66'!D12+'NP-BCK-D.S.W'!D12</f>
        <v>0</v>
      </c>
      <c r="E12" s="175">
        <f>'NP-BCK-19'!E12+'NP-BCK-66'!E12+'NP-BCK-D.S.W'!E12</f>
        <v>42</v>
      </c>
      <c r="F12" s="175">
        <f>'NP-BCK-19'!F12+'NP-BCK-66'!F12+'NP-BCK-D.S.W'!F12</f>
        <v>12.7</v>
      </c>
      <c r="G12" s="175">
        <f>'NP-BCK-19'!G12+'NP-BCK-66'!G12+'NP-BCK-D.S.W'!G12</f>
        <v>44.95</v>
      </c>
      <c r="H12" s="176">
        <f>'NP-BCK-19'!H12+'NP-BCK-66'!H12+'NP-BCK-D.S.W'!H12</f>
        <v>41</v>
      </c>
      <c r="I12" s="138">
        <f t="shared" si="0"/>
        <v>0</v>
      </c>
      <c r="J12" s="137">
        <f t="shared" si="1"/>
        <v>107.02380952380952</v>
      </c>
      <c r="K12" s="245"/>
      <c r="L12" s="237"/>
      <c r="M12" s="125"/>
    </row>
    <row r="13" spans="1:13" s="198" customFormat="1" ht="21.75" customHeight="1">
      <c r="A13" s="126">
        <v>8</v>
      </c>
      <c r="B13" s="200" t="s">
        <v>261</v>
      </c>
      <c r="C13" s="175">
        <f>'NP-BCK-19'!C13+'NP-BCK-66'!C13+'NP-BCK-D.S.W'!C13</f>
        <v>0</v>
      </c>
      <c r="D13" s="175">
        <f>'NP-BCK-19'!D13+'NP-BCK-66'!D13+'NP-BCK-D.S.W'!D13</f>
        <v>0</v>
      </c>
      <c r="E13" s="175">
        <f>'NP-BCK-19'!E13+'NP-BCK-66'!E13+'NP-BCK-D.S.W'!E13</f>
        <v>26.75</v>
      </c>
      <c r="F13" s="175">
        <f>'NP-BCK-19'!F13+'NP-BCK-66'!F13+'NP-BCK-D.S.W'!F13</f>
        <v>0</v>
      </c>
      <c r="G13" s="175">
        <f>'NP-BCK-19'!G13+'NP-BCK-66'!G13+'NP-BCK-D.S.W'!G13</f>
        <v>30.01</v>
      </c>
      <c r="H13" s="176">
        <f>'NP-BCK-19'!H13+'NP-BCK-66'!H13+'NP-BCK-D.S.W'!H13</f>
        <v>3</v>
      </c>
      <c r="I13" s="138">
        <f t="shared" si="0"/>
        <v>0</v>
      </c>
      <c r="J13" s="137">
        <f t="shared" si="1"/>
        <v>112.18691588785047</v>
      </c>
      <c r="K13" s="245"/>
      <c r="L13" s="237"/>
      <c r="M13" s="125"/>
    </row>
    <row r="14" spans="1:13" s="198" customFormat="1" ht="21.75" customHeight="1">
      <c r="A14" s="126">
        <v>9</v>
      </c>
      <c r="B14" s="200" t="s">
        <v>242</v>
      </c>
      <c r="C14" s="175">
        <f>'NP-BCK-19'!C14+'NP-BCK-66'!C14+'NP-BCK-D.S.W'!C14</f>
        <v>0</v>
      </c>
      <c r="D14" s="175">
        <f>'NP-BCK-19'!D14+'NP-BCK-66'!D14+'NP-BCK-D.S.W'!D14</f>
        <v>0</v>
      </c>
      <c r="E14" s="175">
        <f>'NP-BCK-19'!E14+'NP-BCK-66'!E14+'NP-BCK-D.S.W'!E14</f>
        <v>28.59</v>
      </c>
      <c r="F14" s="175">
        <f>'NP-BCK-19'!F14+'NP-BCK-66'!F14+'NP-BCK-D.S.W'!F14</f>
        <v>0.51</v>
      </c>
      <c r="G14" s="175">
        <f>'NP-BCK-19'!G14+'NP-BCK-66'!G14+'NP-BCK-D.S.W'!G14</f>
        <v>28.96</v>
      </c>
      <c r="H14" s="176">
        <f>'NP-BCK-19'!H14+'NP-BCK-66'!H14+'NP-BCK-D.S.W'!H14</f>
        <v>0</v>
      </c>
      <c r="I14" s="138">
        <f t="shared" si="0"/>
        <v>0</v>
      </c>
      <c r="J14" s="137">
        <f t="shared" si="1"/>
        <v>101.2941587967821</v>
      </c>
      <c r="K14" s="245"/>
      <c r="L14" s="237"/>
      <c r="M14" s="125"/>
    </row>
    <row r="15" spans="1:13" s="198" customFormat="1" ht="21.75" customHeight="1">
      <c r="A15" s="126">
        <v>10</v>
      </c>
      <c r="B15" s="200" t="s">
        <v>243</v>
      </c>
      <c r="C15" s="175">
        <f>'NP-BCK-19'!C15+'NP-BCK-66'!C15+'NP-BCK-D.S.W'!C15</f>
        <v>0</v>
      </c>
      <c r="D15" s="175">
        <f>'NP-BCK-19'!D15+'NP-BCK-66'!D15+'NP-BCK-D.S.W'!D15</f>
        <v>0</v>
      </c>
      <c r="E15" s="175">
        <f>'NP-BCK-19'!E15+'NP-BCK-66'!E15+'NP-BCK-D.S.W'!E15</f>
        <v>19.14</v>
      </c>
      <c r="F15" s="175">
        <f>'NP-BCK-19'!F15+'NP-BCK-66'!F15+'NP-BCK-D.S.W'!F15</f>
        <v>0.86</v>
      </c>
      <c r="G15" s="175">
        <f>'NP-BCK-19'!G15+'NP-BCK-66'!G15+'NP-BCK-D.S.W'!G15</f>
        <v>30.85</v>
      </c>
      <c r="H15" s="176">
        <f>'NP-BCK-19'!H15+'NP-BCK-66'!H15+'NP-BCK-D.S.W'!H15</f>
        <v>3</v>
      </c>
      <c r="I15" s="138">
        <f t="shared" si="0"/>
        <v>0</v>
      </c>
      <c r="J15" s="137">
        <f t="shared" si="1"/>
        <v>161.18077324973876</v>
      </c>
      <c r="K15" s="245"/>
      <c r="L15" s="237"/>
      <c r="M15" s="125"/>
    </row>
    <row r="16" spans="1:13" s="198" customFormat="1" ht="21.75" customHeight="1">
      <c r="A16" s="126">
        <v>11</v>
      </c>
      <c r="B16" s="200" t="s">
        <v>244</v>
      </c>
      <c r="C16" s="175">
        <f>'NP-BCK-19'!C16+'NP-BCK-66'!C16+'NP-BCK-D.S.W'!C16</f>
        <v>0</v>
      </c>
      <c r="D16" s="175">
        <f>'NP-BCK-19'!D16+'NP-BCK-66'!D16+'NP-BCK-D.S.W'!D16</f>
        <v>0</v>
      </c>
      <c r="E16" s="175">
        <f>'NP-BCK-19'!E16+'NP-BCK-66'!E16+'NP-BCK-D.S.W'!E16</f>
        <v>59.86</v>
      </c>
      <c r="F16" s="175">
        <f>'NP-BCK-19'!F16+'NP-BCK-66'!F16+'NP-BCK-D.S.W'!F16</f>
        <v>4</v>
      </c>
      <c r="G16" s="175">
        <f>'NP-BCK-19'!G16+'NP-BCK-66'!G16+'NP-BCK-D.S.W'!G16</f>
        <v>63.52</v>
      </c>
      <c r="H16" s="176">
        <f>'NP-BCK-19'!H16+'NP-BCK-66'!H16+'NP-BCK-D.S.W'!H16</f>
        <v>37</v>
      </c>
      <c r="I16" s="138">
        <f t="shared" si="0"/>
        <v>0</v>
      </c>
      <c r="J16" s="137">
        <f t="shared" si="1"/>
        <v>106.1142666221183</v>
      </c>
      <c r="K16" s="245"/>
      <c r="L16" s="237"/>
      <c r="M16" s="125"/>
    </row>
    <row r="17" spans="1:13" s="198" customFormat="1" ht="21.75" customHeight="1">
      <c r="A17" s="126">
        <v>12</v>
      </c>
      <c r="B17" s="200" t="s">
        <v>245</v>
      </c>
      <c r="C17" s="175">
        <f>'NP-BCK-19'!C17+'NP-BCK-66'!C17+'NP-BCK-D.S.W'!C17</f>
        <v>0</v>
      </c>
      <c r="D17" s="175">
        <f>'NP-BCK-19'!D17+'NP-BCK-66'!D17+'NP-BCK-D.S.W'!D17</f>
        <v>0</v>
      </c>
      <c r="E17" s="175">
        <f>'NP-BCK-19'!E17+'NP-BCK-66'!E17+'NP-BCK-D.S.W'!E17</f>
        <v>2</v>
      </c>
      <c r="F17" s="175">
        <f>'NP-BCK-19'!F17+'NP-BCK-66'!F17+'NP-BCK-D.S.W'!F17</f>
        <v>0</v>
      </c>
      <c r="G17" s="175">
        <f>'NP-BCK-19'!G17+'NP-BCK-66'!G17+'NP-BCK-D.S.W'!G17</f>
        <v>2</v>
      </c>
      <c r="H17" s="176">
        <f>'NP-BCK-19'!H17+'NP-BCK-66'!H17+'NP-BCK-D.S.W'!H17</f>
        <v>2</v>
      </c>
      <c r="I17" s="138">
        <f t="shared" si="0"/>
        <v>0</v>
      </c>
      <c r="J17" s="137">
        <f t="shared" si="1"/>
        <v>100</v>
      </c>
      <c r="K17" s="245"/>
      <c r="L17" s="237"/>
      <c r="M17" s="125"/>
    </row>
    <row r="18" spans="1:13" s="198" customFormat="1" ht="21.75" customHeight="1">
      <c r="A18" s="126">
        <v>13</v>
      </c>
      <c r="B18" s="200" t="s">
        <v>246</v>
      </c>
      <c r="C18" s="175">
        <f>'NP-BCK-19'!C18+'NP-BCK-66'!C18+'NP-BCK-D.S.W'!C18</f>
        <v>0</v>
      </c>
      <c r="D18" s="175">
        <f>'NP-BCK-19'!D18+'NP-BCK-66'!D18+'NP-BCK-D.S.W'!D18</f>
        <v>0</v>
      </c>
      <c r="E18" s="175">
        <f>'NP-BCK-19'!E18+'NP-BCK-66'!E18+'NP-BCK-D.S.W'!E18</f>
        <v>31</v>
      </c>
      <c r="F18" s="175">
        <f>'NP-BCK-19'!F18+'NP-BCK-66'!F18+'NP-BCK-D.S.W'!F18</f>
        <v>3.5599999999999996</v>
      </c>
      <c r="G18" s="175">
        <f>'NP-BCK-19'!G18+'NP-BCK-66'!G18+'NP-BCK-D.S.W'!G18</f>
        <v>30.64</v>
      </c>
      <c r="H18" s="176">
        <f>'NP-BCK-19'!H18+'NP-BCK-66'!H18+'NP-BCK-D.S.W'!H18</f>
        <v>14</v>
      </c>
      <c r="I18" s="138">
        <f t="shared" si="0"/>
        <v>0</v>
      </c>
      <c r="J18" s="137">
        <f t="shared" si="1"/>
        <v>98.83870967741936</v>
      </c>
      <c r="K18" s="245"/>
      <c r="L18" s="237"/>
      <c r="M18" s="125"/>
    </row>
    <row r="19" spans="1:13" s="198" customFormat="1" ht="21.75" customHeight="1">
      <c r="A19" s="126">
        <v>14</v>
      </c>
      <c r="B19" s="200" t="s">
        <v>247</v>
      </c>
      <c r="C19" s="175">
        <f>'NP-BCK-19'!C19+'NP-BCK-66'!C19+'NP-BCK-D.S.W'!C19</f>
        <v>0</v>
      </c>
      <c r="D19" s="175">
        <f>'NP-BCK-19'!D19+'NP-BCK-66'!D19+'NP-BCK-D.S.W'!D19</f>
        <v>0</v>
      </c>
      <c r="E19" s="175">
        <f>'NP-BCK-19'!E19+'NP-BCK-66'!E19+'NP-BCK-D.S.W'!E19</f>
        <v>19</v>
      </c>
      <c r="F19" s="175">
        <f>'NP-BCK-19'!F19+'NP-BCK-66'!F19+'NP-BCK-D.S.W'!F19</f>
        <v>1.31</v>
      </c>
      <c r="G19" s="175">
        <f>'NP-BCK-19'!G19+'NP-BCK-66'!G19+'NP-BCK-D.S.W'!G19</f>
        <v>20.49</v>
      </c>
      <c r="H19" s="176">
        <f>'NP-BCK-19'!H19+'NP-BCK-66'!H19+'NP-BCK-D.S.W'!H19</f>
        <v>8</v>
      </c>
      <c r="I19" s="138">
        <f t="shared" si="0"/>
        <v>0</v>
      </c>
      <c r="J19" s="137">
        <f t="shared" si="1"/>
        <v>107.84210526315789</v>
      </c>
      <c r="K19" s="245"/>
      <c r="L19" s="237"/>
      <c r="M19" s="125"/>
    </row>
    <row r="20" spans="1:13" s="198" customFormat="1" ht="21.75" customHeight="1">
      <c r="A20" s="126">
        <v>15</v>
      </c>
      <c r="B20" s="200" t="s">
        <v>248</v>
      </c>
      <c r="C20" s="175">
        <f>'NP-BCK-19'!C20+'NP-BCK-66'!C20+'NP-BCK-D.S.W'!C20</f>
        <v>0</v>
      </c>
      <c r="D20" s="175">
        <f>'NP-BCK-19'!D20+'NP-BCK-66'!D20+'NP-BCK-D.S.W'!D20</f>
        <v>0</v>
      </c>
      <c r="E20" s="175">
        <f>'NP-BCK-19'!E20+'NP-BCK-66'!E20+'NP-BCK-D.S.W'!E20</f>
        <v>17.15</v>
      </c>
      <c r="F20" s="175">
        <f>'NP-BCK-19'!F20+'NP-BCK-66'!F20+'NP-BCK-D.S.W'!F20</f>
        <v>1</v>
      </c>
      <c r="G20" s="175">
        <f>'NP-BCK-19'!G20+'NP-BCK-66'!G20+'NP-BCK-D.S.W'!G20</f>
        <v>18.86</v>
      </c>
      <c r="H20" s="176">
        <f>'NP-BCK-19'!H20+'NP-BCK-66'!H20+'NP-BCK-D.S.W'!H20</f>
        <v>2</v>
      </c>
      <c r="I20" s="138">
        <f t="shared" si="0"/>
        <v>0</v>
      </c>
      <c r="J20" s="137">
        <f t="shared" si="1"/>
        <v>109.97084548104957</v>
      </c>
      <c r="K20" s="245"/>
      <c r="L20" s="237"/>
      <c r="M20" s="125"/>
    </row>
    <row r="21" spans="1:13" s="198" customFormat="1" ht="21.75" customHeight="1">
      <c r="A21" s="126">
        <v>16</v>
      </c>
      <c r="B21" s="200" t="s">
        <v>249</v>
      </c>
      <c r="C21" s="175">
        <f>'NP-BCK-19'!C21+'NP-BCK-66'!C21+'NP-BCK-D.S.W'!C21</f>
        <v>0</v>
      </c>
      <c r="D21" s="175">
        <f>'NP-BCK-19'!D21+'NP-BCK-66'!D21+'NP-BCK-D.S.W'!D21</f>
        <v>0</v>
      </c>
      <c r="E21" s="175">
        <f>'NP-BCK-19'!E21+'NP-BCK-66'!E21+'NP-BCK-D.S.W'!E21</f>
        <v>18</v>
      </c>
      <c r="F21" s="175">
        <f>'NP-BCK-19'!F21+'NP-BCK-66'!F21+'NP-BCK-D.S.W'!F21</f>
        <v>1.02</v>
      </c>
      <c r="G21" s="175">
        <f>'NP-BCK-19'!G21+'NP-BCK-66'!G21+'NP-BCK-D.S.W'!G21</f>
        <v>22.21</v>
      </c>
      <c r="H21" s="176">
        <f>'NP-BCK-19'!H21+'NP-BCK-66'!H21+'NP-BCK-D.S.W'!H21</f>
        <v>0</v>
      </c>
      <c r="I21" s="138">
        <f t="shared" si="0"/>
        <v>0</v>
      </c>
      <c r="J21" s="137">
        <f t="shared" si="1"/>
        <v>123.3888888888889</v>
      </c>
      <c r="K21" s="245"/>
      <c r="L21" s="237"/>
      <c r="M21" s="125"/>
    </row>
    <row r="22" spans="1:13" s="198" customFormat="1" ht="21.75" customHeight="1">
      <c r="A22" s="126">
        <v>17</v>
      </c>
      <c r="B22" s="200" t="s">
        <v>250</v>
      </c>
      <c r="C22" s="175">
        <f>'NP-BCK-19'!C22+'NP-BCK-66'!C22+'NP-BCK-D.S.W'!C22</f>
        <v>0</v>
      </c>
      <c r="D22" s="175">
        <f>'NP-BCK-19'!D22+'NP-BCK-66'!D22+'NP-BCK-D.S.W'!D22</f>
        <v>0</v>
      </c>
      <c r="E22" s="175">
        <f>'NP-BCK-19'!E22+'NP-BCK-66'!E22+'NP-BCK-D.S.W'!E22</f>
        <v>17</v>
      </c>
      <c r="F22" s="175">
        <f>'NP-BCK-19'!F22+'NP-BCK-66'!F22+'NP-BCK-D.S.W'!F22</f>
        <v>3.85</v>
      </c>
      <c r="G22" s="175">
        <f>'NP-BCK-19'!G22+'NP-BCK-66'!G22+'NP-BCK-D.S.W'!G22</f>
        <v>30.5</v>
      </c>
      <c r="H22" s="176">
        <f>'NP-BCK-19'!H22+'NP-BCK-66'!H22+'NP-BCK-D.S.W'!H22</f>
        <v>8</v>
      </c>
      <c r="I22" s="138">
        <f t="shared" si="0"/>
        <v>0</v>
      </c>
      <c r="J22" s="137">
        <f t="shared" si="1"/>
        <v>179.41176470588235</v>
      </c>
      <c r="K22" s="245"/>
      <c r="L22" s="237"/>
      <c r="M22" s="125"/>
    </row>
    <row r="23" spans="1:13" s="198" customFormat="1" ht="21.75" customHeight="1">
      <c r="A23" s="126">
        <v>18</v>
      </c>
      <c r="B23" s="200" t="s">
        <v>251</v>
      </c>
      <c r="C23" s="175">
        <f>'NP-BCK-19'!C23+'NP-BCK-66'!C23+'NP-BCK-D.S.W'!C23</f>
        <v>0</v>
      </c>
      <c r="D23" s="175">
        <f>'NP-BCK-19'!D23+'NP-BCK-66'!D23+'NP-BCK-D.S.W'!D23</f>
        <v>0</v>
      </c>
      <c r="E23" s="175">
        <f>'NP-BCK-19'!E23+'NP-BCK-66'!E23+'NP-BCK-D.S.W'!E23</f>
        <v>0</v>
      </c>
      <c r="F23" s="175">
        <f>'NP-BCK-19'!F23+'NP-BCK-66'!F23+'NP-BCK-D.S.W'!F23</f>
        <v>0</v>
      </c>
      <c r="G23" s="175">
        <f>'NP-BCK-19'!G23+'NP-BCK-66'!G23+'NP-BCK-D.S.W'!G23</f>
        <v>0</v>
      </c>
      <c r="H23" s="176">
        <f>'NP-BCK-19'!H23+'NP-BCK-66'!H23+'NP-BCK-D.S.W'!H23</f>
        <v>0</v>
      </c>
      <c r="I23" s="138">
        <f t="shared" si="0"/>
        <v>0</v>
      </c>
      <c r="J23" s="137">
        <f t="shared" si="1"/>
        <v>0</v>
      </c>
      <c r="K23" s="245"/>
      <c r="L23" s="237"/>
      <c r="M23" s="125"/>
    </row>
    <row r="24" spans="1:13" s="198" customFormat="1" ht="21.75" customHeight="1">
      <c r="A24" s="126">
        <v>19</v>
      </c>
      <c r="B24" s="200" t="s">
        <v>252</v>
      </c>
      <c r="C24" s="175">
        <f>'NP-BCK-19'!C24+'NP-BCK-66'!C24+'NP-BCK-D.S.W'!C24</f>
        <v>0</v>
      </c>
      <c r="D24" s="175">
        <f>'NP-BCK-19'!D24+'NP-BCK-66'!D24+'NP-BCK-D.S.W'!D24</f>
        <v>0</v>
      </c>
      <c r="E24" s="175">
        <f>'NP-BCK-19'!E24+'NP-BCK-66'!E24+'NP-BCK-D.S.W'!E24</f>
        <v>20.25</v>
      </c>
      <c r="F24" s="175">
        <f>'NP-BCK-19'!F24+'NP-BCK-66'!F24+'NP-BCK-D.S.W'!F24</f>
        <v>3.24</v>
      </c>
      <c r="G24" s="175">
        <f>'NP-BCK-19'!G24+'NP-BCK-66'!G24+'NP-BCK-D.S.W'!G24</f>
        <v>31.52</v>
      </c>
      <c r="H24" s="176">
        <f>'NP-BCK-19'!H24+'NP-BCK-66'!H24+'NP-BCK-D.S.W'!H24</f>
        <v>8</v>
      </c>
      <c r="I24" s="138">
        <f t="shared" si="0"/>
        <v>0</v>
      </c>
      <c r="J24" s="137">
        <f t="shared" si="1"/>
        <v>155.65432098765433</v>
      </c>
      <c r="K24" s="245"/>
      <c r="L24" s="237"/>
      <c r="M24" s="125"/>
    </row>
    <row r="25" spans="1:13" s="198" customFormat="1" ht="21.75" customHeight="1">
      <c r="A25" s="126">
        <v>20</v>
      </c>
      <c r="B25" s="200" t="s">
        <v>253</v>
      </c>
      <c r="C25" s="175">
        <f>'NP-BCK-19'!C25+'NP-BCK-66'!C25+'NP-BCK-D.S.W'!C25</f>
        <v>0</v>
      </c>
      <c r="D25" s="175">
        <f>'NP-BCK-19'!D25+'NP-BCK-66'!D25+'NP-BCK-D.S.W'!D25</f>
        <v>0</v>
      </c>
      <c r="E25" s="175">
        <f>'NP-BCK-19'!E25+'NP-BCK-66'!E25+'NP-BCK-D.S.W'!E25</f>
        <v>26</v>
      </c>
      <c r="F25" s="175">
        <f>'NP-BCK-19'!F25+'NP-BCK-66'!F25+'NP-BCK-D.S.W'!F25</f>
        <v>2.41</v>
      </c>
      <c r="G25" s="175">
        <f>'NP-BCK-19'!G25+'NP-BCK-66'!G25+'NP-BCK-D.S.W'!G25</f>
        <v>25.67</v>
      </c>
      <c r="H25" s="176">
        <f>'NP-BCK-19'!H25+'NP-BCK-66'!H25+'NP-BCK-D.S.W'!H25</f>
        <v>2</v>
      </c>
      <c r="I25" s="138">
        <f t="shared" si="0"/>
        <v>0</v>
      </c>
      <c r="J25" s="137">
        <f t="shared" si="1"/>
        <v>98.73076923076923</v>
      </c>
      <c r="K25" s="245"/>
      <c r="L25" s="237"/>
      <c r="M25" s="125"/>
    </row>
    <row r="26" spans="1:13" s="198" customFormat="1" ht="21.75" customHeight="1">
      <c r="A26" s="126">
        <v>21</v>
      </c>
      <c r="B26" s="200" t="s">
        <v>254</v>
      </c>
      <c r="C26" s="175">
        <f>'NP-BCK-19'!C26+'NP-BCK-66'!C26+'NP-BCK-D.S.W'!C26</f>
        <v>0</v>
      </c>
      <c r="D26" s="175">
        <f>'NP-BCK-19'!D26+'NP-BCK-66'!D26+'NP-BCK-D.S.W'!D26</f>
        <v>0</v>
      </c>
      <c r="E26" s="175">
        <f>'NP-BCK-19'!E26+'NP-BCK-66'!E26+'NP-BCK-D.S.W'!E26</f>
        <v>0</v>
      </c>
      <c r="F26" s="175">
        <f>'NP-BCK-19'!F26+'NP-BCK-66'!F26+'NP-BCK-D.S.W'!F26</f>
        <v>0</v>
      </c>
      <c r="G26" s="175">
        <f>'NP-BCK-19'!G26+'NP-BCK-66'!G26+'NP-BCK-D.S.W'!G26</f>
        <v>0</v>
      </c>
      <c r="H26" s="176">
        <f>'NP-BCK-19'!H26+'NP-BCK-66'!H26+'NP-BCK-D.S.W'!H26</f>
        <v>0</v>
      </c>
      <c r="I26" s="138">
        <f t="shared" si="0"/>
        <v>0</v>
      </c>
      <c r="J26" s="137">
        <f t="shared" si="1"/>
        <v>0</v>
      </c>
      <c r="K26" s="245"/>
      <c r="L26" s="237"/>
      <c r="M26" s="125"/>
    </row>
    <row r="27" spans="1:13" s="198" customFormat="1" ht="21.75" customHeight="1">
      <c r="A27" s="126">
        <v>22</v>
      </c>
      <c r="B27" s="200" t="s">
        <v>255</v>
      </c>
      <c r="C27" s="175">
        <f>'NP-BCK-19'!C27+'NP-BCK-66'!C27+'NP-BCK-D.S.W'!C27</f>
        <v>0</v>
      </c>
      <c r="D27" s="175">
        <f>'NP-BCK-19'!D27+'NP-BCK-66'!D27+'NP-BCK-D.S.W'!D27</f>
        <v>0</v>
      </c>
      <c r="E27" s="175">
        <f>'NP-BCK-19'!E27+'NP-BCK-66'!E27+'NP-BCK-D.S.W'!E27</f>
        <v>9</v>
      </c>
      <c r="F27" s="175">
        <f>'NP-BCK-19'!F27+'NP-BCK-66'!F27+'NP-BCK-D.S.W'!F27</f>
        <v>1.15</v>
      </c>
      <c r="G27" s="175">
        <f>'NP-BCK-19'!G27+'NP-BCK-66'!G27+'NP-BCK-D.S.W'!G27</f>
        <v>11</v>
      </c>
      <c r="H27" s="176">
        <f>'NP-BCK-19'!H27+'NP-BCK-66'!H27+'NP-BCK-D.S.W'!H27</f>
        <v>9</v>
      </c>
      <c r="I27" s="138">
        <f t="shared" si="0"/>
        <v>0</v>
      </c>
      <c r="J27" s="137">
        <f t="shared" si="1"/>
        <v>122.22222222222223</v>
      </c>
      <c r="K27" s="245"/>
      <c r="L27" s="237"/>
      <c r="M27" s="125"/>
    </row>
    <row r="28" spans="1:13" s="198" customFormat="1" ht="21.75" customHeight="1">
      <c r="A28" s="126">
        <v>23</v>
      </c>
      <c r="B28" s="200" t="s">
        <v>256</v>
      </c>
      <c r="C28" s="175">
        <f>'NP-BCK-19'!C28+'NP-BCK-66'!C28+'NP-BCK-D.S.W'!C28</f>
        <v>0</v>
      </c>
      <c r="D28" s="175">
        <f>'NP-BCK-19'!D28+'NP-BCK-66'!D28+'NP-BCK-D.S.W'!D28</f>
        <v>0</v>
      </c>
      <c r="E28" s="175">
        <f>'NP-BCK-19'!E28+'NP-BCK-66'!E28+'NP-BCK-D.S.W'!E28</f>
        <v>0</v>
      </c>
      <c r="F28" s="175">
        <f>'NP-BCK-19'!F28+'NP-BCK-66'!F28+'NP-BCK-D.S.W'!F28</f>
        <v>0</v>
      </c>
      <c r="G28" s="175">
        <f>'NP-BCK-19'!G28+'NP-BCK-66'!G28+'NP-BCK-D.S.W'!G28</f>
        <v>0</v>
      </c>
      <c r="H28" s="176">
        <f>'NP-BCK-19'!H28+'NP-BCK-66'!H28+'NP-BCK-D.S.W'!H28</f>
        <v>0</v>
      </c>
      <c r="I28" s="138">
        <f t="shared" si="0"/>
        <v>0</v>
      </c>
      <c r="J28" s="137">
        <f t="shared" si="1"/>
        <v>0</v>
      </c>
      <c r="K28" s="245"/>
      <c r="L28" s="237"/>
      <c r="M28" s="125"/>
    </row>
    <row r="29" spans="1:13" s="198" customFormat="1" ht="21.75" customHeight="1">
      <c r="A29" s="126">
        <v>24</v>
      </c>
      <c r="B29" s="200" t="s">
        <v>257</v>
      </c>
      <c r="C29" s="175">
        <f>'NP-BCK-19'!C29+'NP-BCK-66'!C29+'NP-BCK-D.S.W'!C29</f>
        <v>0</v>
      </c>
      <c r="D29" s="175">
        <f>'NP-BCK-19'!D29+'NP-BCK-66'!D29+'NP-BCK-D.S.W'!D29</f>
        <v>0</v>
      </c>
      <c r="E29" s="175">
        <f>'NP-BCK-19'!E29+'NP-BCK-66'!E29+'NP-BCK-D.S.W'!E29</f>
        <v>0</v>
      </c>
      <c r="F29" s="175">
        <f>'NP-BCK-19'!F29+'NP-BCK-66'!F29+'NP-BCK-D.S.W'!F29</f>
        <v>0</v>
      </c>
      <c r="G29" s="175">
        <f>'NP-BCK-19'!G29+'NP-BCK-66'!G29+'NP-BCK-D.S.W'!G29</f>
        <v>0</v>
      </c>
      <c r="H29" s="176">
        <f>'NP-BCK-19'!H29+'NP-BCK-66'!H29+'NP-BCK-D.S.W'!H29</f>
        <v>0</v>
      </c>
      <c r="I29" s="138">
        <f t="shared" si="0"/>
        <v>0</v>
      </c>
      <c r="J29" s="137">
        <f t="shared" si="1"/>
        <v>0</v>
      </c>
      <c r="K29" s="245"/>
      <c r="L29" s="237"/>
      <c r="M29" s="125"/>
    </row>
    <row r="30" spans="1:13" s="198" customFormat="1" ht="21.75" customHeight="1">
      <c r="A30" s="126">
        <v>25</v>
      </c>
      <c r="B30" s="200" t="s">
        <v>258</v>
      </c>
      <c r="C30" s="175">
        <f>'NP-BCK-19'!C30+'NP-BCK-66'!C30+'NP-BCK-D.S.W'!C30</f>
        <v>0</v>
      </c>
      <c r="D30" s="175">
        <f>'NP-BCK-19'!D30+'NP-BCK-66'!D30+'NP-BCK-D.S.W'!D30</f>
        <v>0</v>
      </c>
      <c r="E30" s="175">
        <f>'NP-BCK-19'!E30+'NP-BCK-66'!E30+'NP-BCK-D.S.W'!E30</f>
        <v>20.5</v>
      </c>
      <c r="F30" s="175">
        <f>'NP-BCK-19'!F30+'NP-BCK-66'!F30+'NP-BCK-D.S.W'!F30</f>
        <v>1.2</v>
      </c>
      <c r="G30" s="175">
        <f>'NP-BCK-19'!G30+'NP-BCK-66'!G30+'NP-BCK-D.S.W'!G30</f>
        <v>23.11</v>
      </c>
      <c r="H30" s="176">
        <f>'NP-BCK-19'!H30+'NP-BCK-66'!H30+'NP-BCK-D.S.W'!H30</f>
        <v>0</v>
      </c>
      <c r="I30" s="138">
        <f t="shared" si="0"/>
        <v>0</v>
      </c>
      <c r="J30" s="137">
        <f t="shared" si="1"/>
        <v>112.73170731707316</v>
      </c>
      <c r="K30" s="245"/>
      <c r="L30" s="237"/>
      <c r="M30" s="125"/>
    </row>
    <row r="31" spans="1:13" s="198" customFormat="1" ht="21.75" customHeight="1">
      <c r="A31" s="126">
        <v>26</v>
      </c>
      <c r="B31" s="200" t="s">
        <v>259</v>
      </c>
      <c r="C31" s="175">
        <f>'NP-BCK-19'!C31+'NP-BCK-66'!C31+'NP-BCK-D.S.W'!C31</f>
        <v>0</v>
      </c>
      <c r="D31" s="175">
        <f>'NP-BCK-19'!D31+'NP-BCK-66'!D31+'NP-BCK-D.S.W'!D31</f>
        <v>0</v>
      </c>
      <c r="E31" s="175">
        <f>'NP-BCK-19'!E31+'NP-BCK-66'!E31+'NP-BCK-D.S.W'!E31</f>
        <v>0</v>
      </c>
      <c r="F31" s="175">
        <f>'NP-BCK-19'!F31+'NP-BCK-66'!F31+'NP-BCK-D.S.W'!F31</f>
        <v>0</v>
      </c>
      <c r="G31" s="175">
        <f>'NP-BCK-19'!G31+'NP-BCK-66'!G31+'NP-BCK-D.S.W'!G31</f>
        <v>0</v>
      </c>
      <c r="H31" s="176">
        <f>'NP-BCK-19'!H31+'NP-BCK-66'!H31+'NP-BCK-D.S.W'!H31</f>
        <v>0</v>
      </c>
      <c r="I31" s="138">
        <f t="shared" si="0"/>
        <v>0</v>
      </c>
      <c r="J31" s="137">
        <f t="shared" si="1"/>
        <v>0</v>
      </c>
      <c r="K31" s="245"/>
      <c r="L31" s="238"/>
      <c r="M31" s="125"/>
    </row>
    <row r="32" spans="1:13" s="199" customFormat="1" ht="21.75" customHeight="1" thickBot="1">
      <c r="A32" s="127"/>
      <c r="B32" s="202" t="s">
        <v>260</v>
      </c>
      <c r="C32" s="221">
        <f aca="true" t="shared" si="2" ref="C32:H32">SUM(C6:C31)</f>
        <v>0</v>
      </c>
      <c r="D32" s="222">
        <f t="shared" si="2"/>
        <v>0</v>
      </c>
      <c r="E32" s="221">
        <f t="shared" si="2"/>
        <v>443.64</v>
      </c>
      <c r="F32" s="221">
        <f t="shared" si="2"/>
        <v>54.08000000000002</v>
      </c>
      <c r="G32" s="221">
        <f t="shared" si="2"/>
        <v>521.76</v>
      </c>
      <c r="H32" s="222">
        <f t="shared" si="2"/>
        <v>179</v>
      </c>
      <c r="I32" s="192">
        <f t="shared" si="0"/>
        <v>0</v>
      </c>
      <c r="J32" s="139">
        <f>IF(E32&gt;0,(G32/E32)*100,0)</f>
        <v>117.60887205842576</v>
      </c>
      <c r="K32" s="384"/>
      <c r="L32" s="235"/>
      <c r="M32" s="131"/>
    </row>
  </sheetData>
  <mergeCells count="1">
    <mergeCell ref="A3:J3"/>
  </mergeCells>
  <printOptions horizontalCentered="1"/>
  <pageMargins left="0.75" right="0.75" top="1.31" bottom="1" header="0.5" footer="0.5"/>
  <pageSetup horizontalDpi="600" verticalDpi="600" orientation="portrait" paperSize="9" scale="95" r:id="rId1"/>
  <headerFooter alignWithMargins="0">
    <oddFooter>&amp;CPage &amp;P</oddFooter>
  </headerFooter>
</worksheet>
</file>

<file path=xl/worksheets/sheet31.xml><?xml version="1.0" encoding="utf-8"?>
<worksheet xmlns="http://schemas.openxmlformats.org/spreadsheetml/2006/main" xmlns:r="http://schemas.openxmlformats.org/officeDocument/2006/relationships">
  <sheetPr>
    <tabColor indexed="9"/>
  </sheetPr>
  <dimension ref="A1:Q32"/>
  <sheetViews>
    <sheetView view="pageBreakPreview" zoomScale="120" zoomScaleNormal="75" zoomScaleSheetLayoutView="120" workbookViewId="0" topLeftCell="A1">
      <pane xSplit="2" ySplit="5" topLeftCell="C6" activePane="bottomRight" state="frozen"/>
      <selection pane="topLeft" activeCell="F36" sqref="F36"/>
      <selection pane="topRight" activeCell="F36" sqref="F36"/>
      <selection pane="bottomLeft" activeCell="F36" sqref="F36"/>
      <selection pane="bottomRight" activeCell="F36" sqref="F36"/>
    </sheetView>
  </sheetViews>
  <sheetFormatPr defaultColWidth="9.140625" defaultRowHeight="22.5" customHeight="1"/>
  <cols>
    <col min="1" max="1" width="5.28125" style="19" customWidth="1"/>
    <col min="2" max="2" width="9.7109375" style="19" customWidth="1"/>
    <col min="3" max="5" width="8.7109375" style="19" customWidth="1"/>
    <col min="6" max="6" width="7.28125" style="19" customWidth="1"/>
    <col min="7" max="7" width="8.7109375" style="19" customWidth="1"/>
    <col min="8" max="8" width="6.7109375" style="19" customWidth="1"/>
    <col min="9" max="9" width="8.7109375" style="19" customWidth="1"/>
    <col min="10" max="10" width="8.7109375" style="278" customWidth="1"/>
    <col min="11" max="11" width="0.2890625" style="19" customWidth="1"/>
    <col min="12" max="12" width="2.7109375" style="19" customWidth="1"/>
    <col min="13" max="13" width="5.8515625" style="19" customWidth="1"/>
    <col min="14" max="16384" width="9.140625" style="19" customWidth="1"/>
  </cols>
  <sheetData>
    <row r="1" spans="1:13" ht="24" customHeight="1">
      <c r="A1" s="379" t="s">
        <v>433</v>
      </c>
      <c r="B1" s="380"/>
      <c r="C1" s="380"/>
      <c r="D1" s="380"/>
      <c r="E1" s="380"/>
      <c r="F1" s="380"/>
      <c r="G1" s="380"/>
      <c r="H1" s="380"/>
      <c r="I1" s="380"/>
      <c r="J1" s="380"/>
      <c r="K1" s="381"/>
      <c r="L1" s="198"/>
      <c r="M1" s="198"/>
    </row>
    <row r="2" spans="1:13" ht="24" customHeight="1">
      <c r="A2" s="382" t="s">
        <v>314</v>
      </c>
      <c r="B2" s="182"/>
      <c r="C2" s="182"/>
      <c r="D2" s="182"/>
      <c r="E2" s="182"/>
      <c r="F2" s="182"/>
      <c r="G2" s="182"/>
      <c r="H2" s="182"/>
      <c r="I2" s="182"/>
      <c r="J2" s="285"/>
      <c r="K2" s="383"/>
      <c r="L2" s="198"/>
      <c r="M2" s="198"/>
    </row>
    <row r="3" spans="1:13" ht="24" customHeight="1" thickBot="1">
      <c r="A3" s="566" t="s">
        <v>292</v>
      </c>
      <c r="B3" s="567"/>
      <c r="C3" s="567" t="s">
        <v>293</v>
      </c>
      <c r="D3" s="567"/>
      <c r="E3" s="567"/>
      <c r="F3" s="567"/>
      <c r="G3" s="567"/>
      <c r="H3" s="567"/>
      <c r="I3" s="567"/>
      <c r="J3" s="567"/>
      <c r="K3" s="385"/>
      <c r="L3" s="199"/>
      <c r="M3" s="199"/>
    </row>
    <row r="4" spans="1:13" ht="34.5" customHeight="1" thickBot="1">
      <c r="A4" s="215" t="s">
        <v>224</v>
      </c>
      <c r="B4" s="216" t="s">
        <v>225</v>
      </c>
      <c r="C4" s="217" t="s">
        <v>226</v>
      </c>
      <c r="D4" s="217" t="s">
        <v>241</v>
      </c>
      <c r="E4" s="218" t="s">
        <v>227</v>
      </c>
      <c r="F4" s="226" t="s">
        <v>228</v>
      </c>
      <c r="G4" s="217" t="s">
        <v>229</v>
      </c>
      <c r="H4" s="217" t="s">
        <v>233</v>
      </c>
      <c r="I4" s="216" t="s">
        <v>230</v>
      </c>
      <c r="J4" s="213" t="s">
        <v>231</v>
      </c>
      <c r="K4" s="378"/>
      <c r="L4" s="228"/>
      <c r="M4" s="209"/>
    </row>
    <row r="5" spans="1:17" s="198" customFormat="1" ht="21.75" customHeight="1" thickBot="1">
      <c r="A5" s="126">
        <v>1</v>
      </c>
      <c r="B5" s="194">
        <v>2</v>
      </c>
      <c r="C5" s="123">
        <v>3</v>
      </c>
      <c r="D5" s="123">
        <v>4</v>
      </c>
      <c r="E5" s="123">
        <v>5</v>
      </c>
      <c r="F5" s="123">
        <v>6</v>
      </c>
      <c r="G5" s="123">
        <v>7</v>
      </c>
      <c r="H5" s="123">
        <v>8</v>
      </c>
      <c r="I5" s="123">
        <v>9</v>
      </c>
      <c r="J5" s="186">
        <v>10</v>
      </c>
      <c r="K5" s="244"/>
      <c r="L5" s="229"/>
      <c r="M5" s="210"/>
      <c r="N5" s="204"/>
      <c r="O5" s="227"/>
      <c r="P5" s="227"/>
      <c r="Q5" s="227"/>
    </row>
    <row r="6" spans="1:13" s="198" customFormat="1" ht="21.75" customHeight="1">
      <c r="A6" s="126">
        <v>1</v>
      </c>
      <c r="B6" s="200" t="s">
        <v>234</v>
      </c>
      <c r="C6" s="175">
        <f>'Swo MARCH 12'!D100</f>
        <v>0</v>
      </c>
      <c r="D6" s="176">
        <f>'Swo MARCH 12'!E100</f>
        <v>0</v>
      </c>
      <c r="E6" s="175">
        <f>'Swo MARCH 12'!F100</f>
        <v>0</v>
      </c>
      <c r="F6" s="175">
        <f>'Swo MARCH 12'!G100</f>
        <v>0</v>
      </c>
      <c r="G6" s="175">
        <f>'Swo MARCH 12'!H100</f>
        <v>0</v>
      </c>
      <c r="H6" s="176">
        <f>'Swo MARCH 12'!I100</f>
        <v>0</v>
      </c>
      <c r="I6" s="138">
        <f>IF(C6&gt;0,(G6/C6)*100,0)</f>
        <v>0</v>
      </c>
      <c r="J6" s="137">
        <f>IF(E6&gt;0,(G6/E6)*100,0)</f>
        <v>0</v>
      </c>
      <c r="K6" s="245"/>
      <c r="L6" s="233"/>
      <c r="M6" s="205"/>
    </row>
    <row r="7" spans="1:13" s="198" customFormat="1" ht="21.75" customHeight="1">
      <c r="A7" s="126">
        <v>2</v>
      </c>
      <c r="B7" s="200" t="s">
        <v>235</v>
      </c>
      <c r="C7" s="175">
        <f>'Swo MARCH 12'!K100</f>
        <v>0</v>
      </c>
      <c r="D7" s="176">
        <f>'Swo MARCH 12'!L100</f>
        <v>0</v>
      </c>
      <c r="E7" s="175">
        <f>'Swo MARCH 12'!M100</f>
        <v>2.4</v>
      </c>
      <c r="F7" s="175">
        <f>'Swo MARCH 12'!N100</f>
        <v>0</v>
      </c>
      <c r="G7" s="175">
        <f>'Swo MARCH 12'!O100</f>
        <v>0</v>
      </c>
      <c r="H7" s="176">
        <f>'Swo MARCH 12'!P100</f>
        <v>0</v>
      </c>
      <c r="I7" s="138">
        <f aca="true" t="shared" si="0" ref="I7:I32">IF(C7&gt;0,(G7/C7)*100,0)</f>
        <v>0</v>
      </c>
      <c r="J7" s="137">
        <f aca="true" t="shared" si="1" ref="J7:J31">IF(E7&gt;0,(G7/E7)*100,0)</f>
        <v>0</v>
      </c>
      <c r="K7" s="245"/>
      <c r="L7" s="234"/>
      <c r="M7" s="125"/>
    </row>
    <row r="8" spans="1:13" s="198" customFormat="1" ht="21.75" customHeight="1">
      <c r="A8" s="126">
        <v>3</v>
      </c>
      <c r="B8" s="200" t="s">
        <v>236</v>
      </c>
      <c r="C8" s="175">
        <f>'Swo MARCH 12'!R100</f>
        <v>0</v>
      </c>
      <c r="D8" s="176">
        <f>'Swo MARCH 12'!S100</f>
        <v>0</v>
      </c>
      <c r="E8" s="175">
        <f>'Swo MARCH 12'!T100</f>
        <v>0</v>
      </c>
      <c r="F8" s="175">
        <f>'Swo MARCH 12'!U100</f>
        <v>0</v>
      </c>
      <c r="G8" s="175">
        <f>'Swo MARCH 12'!V100</f>
        <v>0</v>
      </c>
      <c r="H8" s="176">
        <f>'Swo MARCH 12'!W100</f>
        <v>0</v>
      </c>
      <c r="I8" s="138">
        <f t="shared" si="0"/>
        <v>0</v>
      </c>
      <c r="J8" s="137">
        <f t="shared" si="1"/>
        <v>0</v>
      </c>
      <c r="K8" s="245"/>
      <c r="L8" s="234"/>
      <c r="M8" s="125"/>
    </row>
    <row r="9" spans="1:13" s="198" customFormat="1" ht="21.75" customHeight="1">
      <c r="A9" s="126">
        <v>4</v>
      </c>
      <c r="B9" s="200" t="s">
        <v>238</v>
      </c>
      <c r="C9" s="175">
        <f>'Swo MARCH 12'!Y100</f>
        <v>0</v>
      </c>
      <c r="D9" s="176">
        <f>'Swo MARCH 12'!Z100</f>
        <v>0</v>
      </c>
      <c r="E9" s="175">
        <f>'Swo MARCH 12'!AA100</f>
        <v>0</v>
      </c>
      <c r="F9" s="175">
        <f>'Swo MARCH 12'!AB100</f>
        <v>0</v>
      </c>
      <c r="G9" s="175">
        <f>'Swo MARCH 12'!AC100</f>
        <v>0</v>
      </c>
      <c r="H9" s="176">
        <f>'Swo MARCH 12'!AD100</f>
        <v>0</v>
      </c>
      <c r="I9" s="138">
        <f t="shared" si="0"/>
        <v>0</v>
      </c>
      <c r="J9" s="137">
        <f t="shared" si="1"/>
        <v>0</v>
      </c>
      <c r="K9" s="245"/>
      <c r="L9" s="234"/>
      <c r="M9" s="125"/>
    </row>
    <row r="10" spans="1:13" s="198" customFormat="1" ht="21.75" customHeight="1">
      <c r="A10" s="126">
        <v>5</v>
      </c>
      <c r="B10" s="200" t="s">
        <v>237</v>
      </c>
      <c r="C10" s="175">
        <f>'Swo MARCH 12'!AF100</f>
        <v>0</v>
      </c>
      <c r="D10" s="176">
        <f>'Swo MARCH 12'!AG100</f>
        <v>0</v>
      </c>
      <c r="E10" s="175">
        <f>'Swo MARCH 12'!AH100</f>
        <v>8</v>
      </c>
      <c r="F10" s="175">
        <f>'Swo MARCH 12'!AI100</f>
        <v>8</v>
      </c>
      <c r="G10" s="175">
        <f>'Swo MARCH 12'!AJ100</f>
        <v>8</v>
      </c>
      <c r="H10" s="176">
        <f>'Swo MARCH 12'!AK100</f>
        <v>9</v>
      </c>
      <c r="I10" s="138">
        <f t="shared" si="0"/>
        <v>0</v>
      </c>
      <c r="J10" s="137">
        <f t="shared" si="1"/>
        <v>100</v>
      </c>
      <c r="K10" s="245"/>
      <c r="L10" s="234"/>
      <c r="M10" s="125"/>
    </row>
    <row r="11" spans="1:13" s="198" customFormat="1" ht="21.75" customHeight="1">
      <c r="A11" s="126">
        <v>6</v>
      </c>
      <c r="B11" s="200" t="s">
        <v>239</v>
      </c>
      <c r="C11" s="175">
        <f>'Swo MARCH 12'!AM100</f>
        <v>0</v>
      </c>
      <c r="D11" s="176">
        <f>'Swo MARCH 12'!AN100</f>
        <v>0</v>
      </c>
      <c r="E11" s="175">
        <f>'Swo MARCH 12'!AO100</f>
        <v>0</v>
      </c>
      <c r="F11" s="175">
        <f>'Swo MARCH 12'!AP100</f>
        <v>0</v>
      </c>
      <c r="G11" s="175">
        <f>'Swo MARCH 12'!AQ100</f>
        <v>0</v>
      </c>
      <c r="H11" s="176">
        <f>'Swo MARCH 12'!AR100</f>
        <v>0</v>
      </c>
      <c r="I11" s="138">
        <f t="shared" si="0"/>
        <v>0</v>
      </c>
      <c r="J11" s="137">
        <f t="shared" si="1"/>
        <v>0</v>
      </c>
      <c r="K11" s="245"/>
      <c r="L11" s="234"/>
      <c r="M11" s="125"/>
    </row>
    <row r="12" spans="1:13" s="198" customFormat="1" ht="21.75" customHeight="1">
      <c r="A12" s="126">
        <v>7</v>
      </c>
      <c r="B12" s="200" t="s">
        <v>240</v>
      </c>
      <c r="C12" s="175">
        <f>'Swo MARCH 12'!AT100</f>
        <v>0</v>
      </c>
      <c r="D12" s="176">
        <f>'Swo MARCH 12'!AU100</f>
        <v>0</v>
      </c>
      <c r="E12" s="175">
        <f>'Swo MARCH 12'!AV100</f>
        <v>17</v>
      </c>
      <c r="F12" s="175">
        <f>'Swo MARCH 12'!AW100</f>
        <v>9.85</v>
      </c>
      <c r="G12" s="175">
        <f>'Swo MARCH 12'!AX100</f>
        <v>16.96</v>
      </c>
      <c r="H12" s="176">
        <f>'Swo MARCH 12'!AY100</f>
        <v>33</v>
      </c>
      <c r="I12" s="138">
        <f t="shared" si="0"/>
        <v>0</v>
      </c>
      <c r="J12" s="137">
        <f t="shared" si="1"/>
        <v>99.76470588235294</v>
      </c>
      <c r="K12" s="245"/>
      <c r="L12" s="234"/>
      <c r="M12" s="125"/>
    </row>
    <row r="13" spans="1:13" s="198" customFormat="1" ht="21.75" customHeight="1">
      <c r="A13" s="126">
        <v>8</v>
      </c>
      <c r="B13" s="200" t="s">
        <v>261</v>
      </c>
      <c r="C13" s="175">
        <f>'Swo MARCH 12'!BA100</f>
        <v>0</v>
      </c>
      <c r="D13" s="176">
        <f>'Swo MARCH 12'!BB100</f>
        <v>0</v>
      </c>
      <c r="E13" s="175">
        <f>'Swo MARCH 12'!BC100</f>
        <v>2</v>
      </c>
      <c r="F13" s="175">
        <f>'Swo MARCH 12'!BD100</f>
        <v>0</v>
      </c>
      <c r="G13" s="175">
        <f>'Swo MARCH 12'!BE100</f>
        <v>2</v>
      </c>
      <c r="H13" s="176">
        <f>'Swo MARCH 12'!BF100</f>
        <v>3</v>
      </c>
      <c r="I13" s="138">
        <f t="shared" si="0"/>
        <v>0</v>
      </c>
      <c r="J13" s="137">
        <f t="shared" si="1"/>
        <v>100</v>
      </c>
      <c r="K13" s="245"/>
      <c r="L13" s="234"/>
      <c r="M13" s="125"/>
    </row>
    <row r="14" spans="1:13" s="198" customFormat="1" ht="21.75" customHeight="1">
      <c r="A14" s="126">
        <v>9</v>
      </c>
      <c r="B14" s="200" t="s">
        <v>242</v>
      </c>
      <c r="C14" s="175">
        <f>'Swo MARCH 12'!BH100</f>
        <v>0</v>
      </c>
      <c r="D14" s="176">
        <f>'Swo MARCH 12'!BI100</f>
        <v>0</v>
      </c>
      <c r="E14" s="175">
        <f>'Swo MARCH 12'!BJ100</f>
        <v>1</v>
      </c>
      <c r="F14" s="175">
        <f>'Swo MARCH 12'!BK100</f>
        <v>0.4</v>
      </c>
      <c r="G14" s="175">
        <f>'Swo MARCH 12'!BL100</f>
        <v>1</v>
      </c>
      <c r="H14" s="176">
        <f>'Swo MARCH 12'!BM100</f>
        <v>0</v>
      </c>
      <c r="I14" s="138">
        <f t="shared" si="0"/>
        <v>0</v>
      </c>
      <c r="J14" s="137">
        <f t="shared" si="1"/>
        <v>100</v>
      </c>
      <c r="K14" s="245"/>
      <c r="L14" s="234"/>
      <c r="M14" s="125"/>
    </row>
    <row r="15" spans="1:13" s="198" customFormat="1" ht="21.75" customHeight="1">
      <c r="A15" s="126">
        <v>10</v>
      </c>
      <c r="B15" s="200" t="s">
        <v>243</v>
      </c>
      <c r="C15" s="175">
        <f>'Swo MARCH 12'!BO100</f>
        <v>0</v>
      </c>
      <c r="D15" s="176">
        <f>'Swo MARCH 12'!BP100</f>
        <v>0</v>
      </c>
      <c r="E15" s="175">
        <f>'Swo MARCH 12'!BQ100</f>
        <v>4.5</v>
      </c>
      <c r="F15" s="175">
        <f>'Swo MARCH 12'!BR100</f>
        <v>0</v>
      </c>
      <c r="G15" s="175">
        <f>'Swo MARCH 12'!BS100</f>
        <v>2.24</v>
      </c>
      <c r="H15" s="176">
        <f>'Swo MARCH 12'!BT100</f>
        <v>3</v>
      </c>
      <c r="I15" s="138">
        <f t="shared" si="0"/>
        <v>0</v>
      </c>
      <c r="J15" s="137">
        <f t="shared" si="1"/>
        <v>49.77777777777778</v>
      </c>
      <c r="K15" s="245"/>
      <c r="L15" s="234"/>
      <c r="M15" s="125"/>
    </row>
    <row r="16" spans="1:13" s="198" customFormat="1" ht="21.75" customHeight="1">
      <c r="A16" s="126">
        <v>11</v>
      </c>
      <c r="B16" s="200" t="s">
        <v>244</v>
      </c>
      <c r="C16" s="175">
        <f>'Swo MARCH 12'!BV100</f>
        <v>0</v>
      </c>
      <c r="D16" s="176">
        <f>'Swo MARCH 12'!BW100</f>
        <v>0</v>
      </c>
      <c r="E16" s="175">
        <f>'Swo MARCH 12'!BX100</f>
        <v>44.36</v>
      </c>
      <c r="F16" s="175">
        <f>'Swo MARCH 12'!BY100</f>
        <v>4</v>
      </c>
      <c r="G16" s="175">
        <f>'Swo MARCH 12'!BZ100</f>
        <v>44.36</v>
      </c>
      <c r="H16" s="176">
        <f>'Swo MARCH 12'!CA100</f>
        <v>31</v>
      </c>
      <c r="I16" s="138">
        <f t="shared" si="0"/>
        <v>0</v>
      </c>
      <c r="J16" s="137">
        <f t="shared" si="1"/>
        <v>100</v>
      </c>
      <c r="K16" s="245"/>
      <c r="L16" s="234"/>
      <c r="M16" s="125"/>
    </row>
    <row r="17" spans="1:13" s="198" customFormat="1" ht="21.75" customHeight="1">
      <c r="A17" s="126">
        <v>12</v>
      </c>
      <c r="B17" s="200" t="s">
        <v>245</v>
      </c>
      <c r="C17" s="175">
        <f>'Swo MARCH 12'!CC100</f>
        <v>0</v>
      </c>
      <c r="D17" s="176">
        <f>'Swo MARCH 12'!CD100</f>
        <v>0</v>
      </c>
      <c r="E17" s="175">
        <f>'Swo MARCH 12'!CE100</f>
        <v>2</v>
      </c>
      <c r="F17" s="175">
        <f>'Swo MARCH 12'!CF100</f>
        <v>0</v>
      </c>
      <c r="G17" s="175">
        <f>'Swo MARCH 12'!CG100</f>
        <v>2</v>
      </c>
      <c r="H17" s="176">
        <f>'Swo MARCH 12'!CH100</f>
        <v>2</v>
      </c>
      <c r="I17" s="138">
        <f t="shared" si="0"/>
        <v>0</v>
      </c>
      <c r="J17" s="137">
        <f t="shared" si="1"/>
        <v>100</v>
      </c>
      <c r="K17" s="245"/>
      <c r="L17" s="234"/>
      <c r="M17" s="125"/>
    </row>
    <row r="18" spans="1:13" s="198" customFormat="1" ht="21.75" customHeight="1">
      <c r="A18" s="126">
        <v>13</v>
      </c>
      <c r="B18" s="200" t="s">
        <v>246</v>
      </c>
      <c r="C18" s="175">
        <f>'Swo MARCH 12'!CJ100</f>
        <v>0</v>
      </c>
      <c r="D18" s="176">
        <f>'Swo MARCH 12'!CK100</f>
        <v>0</v>
      </c>
      <c r="E18" s="175">
        <f>'Swo MARCH 12'!CL100</f>
        <v>13</v>
      </c>
      <c r="F18" s="175">
        <f>'Swo MARCH 12'!CM100</f>
        <v>2.84</v>
      </c>
      <c r="G18" s="175">
        <f>'Swo MARCH 12'!CN100</f>
        <v>11.4</v>
      </c>
      <c r="H18" s="176">
        <f>'Swo MARCH 12'!CO100</f>
        <v>8</v>
      </c>
      <c r="I18" s="138">
        <f t="shared" si="0"/>
        <v>0</v>
      </c>
      <c r="J18" s="137">
        <f t="shared" si="1"/>
        <v>87.6923076923077</v>
      </c>
      <c r="K18" s="245"/>
      <c r="L18" s="234"/>
      <c r="M18" s="125"/>
    </row>
    <row r="19" spans="1:13" s="198" customFormat="1" ht="21.75" customHeight="1">
      <c r="A19" s="126">
        <v>14</v>
      </c>
      <c r="B19" s="200" t="s">
        <v>247</v>
      </c>
      <c r="C19" s="175">
        <f>'Swo MARCH 12'!CQ100</f>
        <v>0</v>
      </c>
      <c r="D19" s="176">
        <f>'Swo MARCH 12'!CR100</f>
        <v>0</v>
      </c>
      <c r="E19" s="175">
        <f>'Swo MARCH 12'!CS100</f>
        <v>0</v>
      </c>
      <c r="F19" s="175">
        <f>'Swo MARCH 12'!CT100</f>
        <v>0</v>
      </c>
      <c r="G19" s="175">
        <f>'Swo MARCH 12'!CU100</f>
        <v>0</v>
      </c>
      <c r="H19" s="176">
        <f>'Swo MARCH 12'!CV100</f>
        <v>0</v>
      </c>
      <c r="I19" s="138">
        <f t="shared" si="0"/>
        <v>0</v>
      </c>
      <c r="J19" s="137">
        <f t="shared" si="1"/>
        <v>0</v>
      </c>
      <c r="K19" s="245"/>
      <c r="L19" s="234"/>
      <c r="M19" s="125"/>
    </row>
    <row r="20" spans="1:13" s="198" customFormat="1" ht="21.75" customHeight="1">
      <c r="A20" s="126">
        <v>15</v>
      </c>
      <c r="B20" s="200" t="s">
        <v>248</v>
      </c>
      <c r="C20" s="175">
        <f>'Swo MARCH 12'!CX100</f>
        <v>0</v>
      </c>
      <c r="D20" s="176">
        <f>'Swo MARCH 12'!CY100</f>
        <v>0</v>
      </c>
      <c r="E20" s="175">
        <f>'Swo MARCH 12'!CZ100</f>
        <v>2.15</v>
      </c>
      <c r="F20" s="175">
        <f>'Swo MARCH 12'!DA100</f>
        <v>0</v>
      </c>
      <c r="G20" s="175">
        <f>'Swo MARCH 12'!DB100</f>
        <v>2.15</v>
      </c>
      <c r="H20" s="176">
        <f>'Swo MARCH 12'!DC100</f>
        <v>2</v>
      </c>
      <c r="I20" s="138">
        <f t="shared" si="0"/>
        <v>0</v>
      </c>
      <c r="J20" s="137">
        <f t="shared" si="1"/>
        <v>100</v>
      </c>
      <c r="K20" s="245"/>
      <c r="L20" s="234"/>
      <c r="M20" s="125"/>
    </row>
    <row r="21" spans="1:13" s="198" customFormat="1" ht="21.75" customHeight="1">
      <c r="A21" s="126">
        <v>16</v>
      </c>
      <c r="B21" s="200" t="s">
        <v>249</v>
      </c>
      <c r="C21" s="175">
        <f>'Swo MARCH 12'!DE100</f>
        <v>0</v>
      </c>
      <c r="D21" s="176">
        <f>'Swo MARCH 12'!DF100</f>
        <v>0</v>
      </c>
      <c r="E21" s="175">
        <f>'Swo MARCH 12'!DG100</f>
        <v>0</v>
      </c>
      <c r="F21" s="175">
        <f>'Swo MARCH 12'!DH100</f>
        <v>0</v>
      </c>
      <c r="G21" s="175">
        <f>'Swo MARCH 12'!DI100</f>
        <v>0</v>
      </c>
      <c r="H21" s="176">
        <f>'Swo MARCH 12'!DJ100</f>
        <v>0</v>
      </c>
      <c r="I21" s="138">
        <f t="shared" si="0"/>
        <v>0</v>
      </c>
      <c r="J21" s="137">
        <f t="shared" si="1"/>
        <v>0</v>
      </c>
      <c r="K21" s="245"/>
      <c r="L21" s="234"/>
      <c r="M21" s="125"/>
    </row>
    <row r="22" spans="1:13" s="198" customFormat="1" ht="21.75" customHeight="1">
      <c r="A22" s="126">
        <v>17</v>
      </c>
      <c r="B22" s="200" t="s">
        <v>250</v>
      </c>
      <c r="C22" s="175">
        <f>'Swo MARCH 12'!DL100</f>
        <v>0</v>
      </c>
      <c r="D22" s="176">
        <f>'Swo MARCH 12'!DM100</f>
        <v>0</v>
      </c>
      <c r="E22" s="175">
        <f>'Swo MARCH 12'!DN100</f>
        <v>1</v>
      </c>
      <c r="F22" s="175">
        <f>'Swo MARCH 12'!DO100</f>
        <v>1</v>
      </c>
      <c r="G22" s="175">
        <f>'Swo MARCH 12'!DP100</f>
        <v>1</v>
      </c>
      <c r="H22" s="176">
        <f>'Swo MARCH 12'!DQ100</f>
        <v>0</v>
      </c>
      <c r="I22" s="138">
        <f t="shared" si="0"/>
        <v>0</v>
      </c>
      <c r="J22" s="137">
        <f t="shared" si="1"/>
        <v>100</v>
      </c>
      <c r="K22" s="245"/>
      <c r="L22" s="234"/>
      <c r="M22" s="125"/>
    </row>
    <row r="23" spans="1:13" s="198" customFormat="1" ht="21.75" customHeight="1">
      <c r="A23" s="126">
        <v>18</v>
      </c>
      <c r="B23" s="200" t="s">
        <v>251</v>
      </c>
      <c r="C23" s="175">
        <f>'Swo MARCH 12'!DS100</f>
        <v>0</v>
      </c>
      <c r="D23" s="176">
        <f>'Swo MARCH 12'!DT100</f>
        <v>0</v>
      </c>
      <c r="E23" s="175">
        <f>'Swo MARCH 12'!DU100</f>
        <v>0</v>
      </c>
      <c r="F23" s="175">
        <f>'Swo MARCH 12'!DV100</f>
        <v>0</v>
      </c>
      <c r="G23" s="175">
        <f>'Swo MARCH 12'!DW100</f>
        <v>0</v>
      </c>
      <c r="H23" s="176">
        <f>'Swo MARCH 12'!DX100</f>
        <v>0</v>
      </c>
      <c r="I23" s="138">
        <f t="shared" si="0"/>
        <v>0</v>
      </c>
      <c r="J23" s="137">
        <f t="shared" si="1"/>
        <v>0</v>
      </c>
      <c r="K23" s="245"/>
      <c r="L23" s="234"/>
      <c r="M23" s="125"/>
    </row>
    <row r="24" spans="1:13" s="198" customFormat="1" ht="21.75" customHeight="1">
      <c r="A24" s="126">
        <v>19</v>
      </c>
      <c r="B24" s="200" t="s">
        <v>252</v>
      </c>
      <c r="C24" s="175">
        <f>'Swo MARCH 12'!DZ100</f>
        <v>0</v>
      </c>
      <c r="D24" s="176">
        <f>'Swo MARCH 12'!EA100</f>
        <v>0</v>
      </c>
      <c r="E24" s="175">
        <f>'Swo MARCH 12'!EB100</f>
        <v>1.25</v>
      </c>
      <c r="F24" s="175">
        <f>'Swo MARCH 12'!EC100</f>
        <v>1.24</v>
      </c>
      <c r="G24" s="175">
        <f>'Swo MARCH 12'!ED100</f>
        <v>1.24</v>
      </c>
      <c r="H24" s="176">
        <f>'Swo MARCH 12'!EE100</f>
        <v>0</v>
      </c>
      <c r="I24" s="138">
        <f t="shared" si="0"/>
        <v>0</v>
      </c>
      <c r="J24" s="137">
        <f t="shared" si="1"/>
        <v>99.2</v>
      </c>
      <c r="K24" s="245"/>
      <c r="L24" s="234"/>
      <c r="M24" s="125"/>
    </row>
    <row r="25" spans="1:13" s="198" customFormat="1" ht="21.75" customHeight="1">
      <c r="A25" s="126">
        <v>20</v>
      </c>
      <c r="B25" s="200" t="s">
        <v>253</v>
      </c>
      <c r="C25" s="175">
        <f>'Swo MARCH 12'!EG100</f>
        <v>0</v>
      </c>
      <c r="D25" s="176">
        <f>'Swo MARCH 12'!EH100</f>
        <v>0</v>
      </c>
      <c r="E25" s="175">
        <f>'Swo MARCH 12'!EI100</f>
        <v>5</v>
      </c>
      <c r="F25" s="175">
        <f>'Swo MARCH 12'!EJ100</f>
        <v>0</v>
      </c>
      <c r="G25" s="175">
        <f>'Swo MARCH 12'!EK100</f>
        <v>3.26</v>
      </c>
      <c r="H25" s="176">
        <f>'Swo MARCH 12'!EL100</f>
        <v>2</v>
      </c>
      <c r="I25" s="138">
        <f t="shared" si="0"/>
        <v>0</v>
      </c>
      <c r="J25" s="137">
        <f t="shared" si="1"/>
        <v>65.19999999999999</v>
      </c>
      <c r="K25" s="245"/>
      <c r="L25" s="234"/>
      <c r="M25" s="125"/>
    </row>
    <row r="26" spans="1:13" s="198" customFormat="1" ht="21.75" customHeight="1">
      <c r="A26" s="126">
        <v>21</v>
      </c>
      <c r="B26" s="200" t="s">
        <v>254</v>
      </c>
      <c r="C26" s="175">
        <f>'Swo MARCH 12'!EN100</f>
        <v>0</v>
      </c>
      <c r="D26" s="176">
        <f>'Swo MARCH 12'!EO100</f>
        <v>0</v>
      </c>
      <c r="E26" s="175">
        <f>'Swo MARCH 12'!EP100</f>
        <v>0</v>
      </c>
      <c r="F26" s="175">
        <f>'Swo MARCH 12'!EQ100</f>
        <v>0</v>
      </c>
      <c r="G26" s="175">
        <f>'Swo MARCH 12'!ER100</f>
        <v>0</v>
      </c>
      <c r="H26" s="176">
        <f>'Swo MARCH 12'!ES100</f>
        <v>0</v>
      </c>
      <c r="I26" s="138">
        <f t="shared" si="0"/>
        <v>0</v>
      </c>
      <c r="J26" s="137">
        <f t="shared" si="1"/>
        <v>0</v>
      </c>
      <c r="K26" s="245"/>
      <c r="L26" s="234"/>
      <c r="M26" s="125"/>
    </row>
    <row r="27" spans="1:13" s="198" customFormat="1" ht="21.75" customHeight="1">
      <c r="A27" s="126">
        <v>22</v>
      </c>
      <c r="B27" s="200" t="s">
        <v>255</v>
      </c>
      <c r="C27" s="175">
        <f>'Swo MARCH 12'!EU100</f>
        <v>0</v>
      </c>
      <c r="D27" s="176">
        <f>'Swo MARCH 12'!EV100</f>
        <v>0</v>
      </c>
      <c r="E27" s="175">
        <f>'Swo MARCH 12'!EW100</f>
        <v>0</v>
      </c>
      <c r="F27" s="175">
        <f>'Swo MARCH 12'!EX100</f>
        <v>0</v>
      </c>
      <c r="G27" s="175">
        <f>'Swo MARCH 12'!EY100</f>
        <v>0</v>
      </c>
      <c r="H27" s="176">
        <f>'Swo MARCH 12'!EZ100</f>
        <v>0</v>
      </c>
      <c r="I27" s="138">
        <f t="shared" si="0"/>
        <v>0</v>
      </c>
      <c r="J27" s="137">
        <f t="shared" si="1"/>
        <v>0</v>
      </c>
      <c r="K27" s="245"/>
      <c r="L27" s="234"/>
      <c r="M27" s="125"/>
    </row>
    <row r="28" spans="1:13" s="198" customFormat="1" ht="21.75" customHeight="1">
      <c r="A28" s="126">
        <v>23</v>
      </c>
      <c r="B28" s="200" t="s">
        <v>256</v>
      </c>
      <c r="C28" s="175">
        <f>'Swo MARCH 12'!FB100</f>
        <v>0</v>
      </c>
      <c r="D28" s="176">
        <f>'Swo MARCH 12'!FC100</f>
        <v>0</v>
      </c>
      <c r="E28" s="175">
        <f>'Swo MARCH 12'!FD100</f>
        <v>0</v>
      </c>
      <c r="F28" s="175">
        <f>'Swo MARCH 12'!FE100</f>
        <v>0</v>
      </c>
      <c r="G28" s="175">
        <f>'Swo MARCH 12'!FF100</f>
        <v>0</v>
      </c>
      <c r="H28" s="176">
        <f>'Swo MARCH 12'!FG100</f>
        <v>0</v>
      </c>
      <c r="I28" s="138">
        <f t="shared" si="0"/>
        <v>0</v>
      </c>
      <c r="J28" s="137">
        <f t="shared" si="1"/>
        <v>0</v>
      </c>
      <c r="K28" s="245"/>
      <c r="L28" s="234"/>
      <c r="M28" s="125"/>
    </row>
    <row r="29" spans="1:13" s="198" customFormat="1" ht="21.75" customHeight="1">
      <c r="A29" s="126">
        <v>24</v>
      </c>
      <c r="B29" s="200" t="s">
        <v>257</v>
      </c>
      <c r="C29" s="175">
        <f>'Swo MARCH 12'!FI100</f>
        <v>0</v>
      </c>
      <c r="D29" s="176">
        <f>'Swo MARCH 12'!FJ100</f>
        <v>0</v>
      </c>
      <c r="E29" s="175">
        <f>'Swo MARCH 12'!FK100</f>
        <v>0</v>
      </c>
      <c r="F29" s="175">
        <f>'Swo MARCH 12'!FL100</f>
        <v>0</v>
      </c>
      <c r="G29" s="175">
        <f>'Swo MARCH 12'!FM100</f>
        <v>0</v>
      </c>
      <c r="H29" s="176">
        <f>'Swo MARCH 12'!FN100</f>
        <v>0</v>
      </c>
      <c r="I29" s="138">
        <f t="shared" si="0"/>
        <v>0</v>
      </c>
      <c r="J29" s="137">
        <f t="shared" si="1"/>
        <v>0</v>
      </c>
      <c r="K29" s="245"/>
      <c r="L29" s="234"/>
      <c r="M29" s="125"/>
    </row>
    <row r="30" spans="1:13" s="198" customFormat="1" ht="21.75" customHeight="1">
      <c r="A30" s="126">
        <v>25</v>
      </c>
      <c r="B30" s="200" t="s">
        <v>258</v>
      </c>
      <c r="C30" s="175">
        <f>'Swo MARCH 12'!FP100</f>
        <v>0</v>
      </c>
      <c r="D30" s="176">
        <f>'Swo MARCH 12'!FQ100</f>
        <v>0</v>
      </c>
      <c r="E30" s="175">
        <f>'Swo MARCH 12'!FR100</f>
        <v>0</v>
      </c>
      <c r="F30" s="175">
        <f>'Swo MARCH 12'!FS100</f>
        <v>0</v>
      </c>
      <c r="G30" s="175">
        <f>'Swo MARCH 12'!FT100</f>
        <v>0</v>
      </c>
      <c r="H30" s="176">
        <f>'Swo MARCH 12'!FU100</f>
        <v>0</v>
      </c>
      <c r="I30" s="138">
        <f t="shared" si="0"/>
        <v>0</v>
      </c>
      <c r="J30" s="137">
        <f t="shared" si="1"/>
        <v>0</v>
      </c>
      <c r="K30" s="245"/>
      <c r="L30" s="234"/>
      <c r="M30" s="125"/>
    </row>
    <row r="31" spans="1:13" s="198" customFormat="1" ht="21.75" customHeight="1">
      <c r="A31" s="126">
        <v>26</v>
      </c>
      <c r="B31" s="200" t="s">
        <v>259</v>
      </c>
      <c r="C31" s="175">
        <f>'Swo MARCH 12'!FW100</f>
        <v>0</v>
      </c>
      <c r="D31" s="176">
        <f>'Swo MARCH 12'!FX100</f>
        <v>0</v>
      </c>
      <c r="E31" s="175">
        <f>'Swo MARCH 12'!FY100</f>
        <v>0</v>
      </c>
      <c r="F31" s="175">
        <f>'Swo MARCH 12'!FZ100</f>
        <v>0</v>
      </c>
      <c r="G31" s="175">
        <f>'Swo MARCH 12'!GA100</f>
        <v>0</v>
      </c>
      <c r="H31" s="176">
        <f>'Swo MARCH 12'!GB100</f>
        <v>0</v>
      </c>
      <c r="I31" s="138">
        <f t="shared" si="0"/>
        <v>0</v>
      </c>
      <c r="J31" s="137">
        <f t="shared" si="1"/>
        <v>0</v>
      </c>
      <c r="K31" s="245"/>
      <c r="L31" s="234"/>
      <c r="M31" s="125"/>
    </row>
    <row r="32" spans="1:13" s="199" customFormat="1" ht="21.75" customHeight="1" thickBot="1">
      <c r="A32" s="127"/>
      <c r="B32" s="202" t="s">
        <v>260</v>
      </c>
      <c r="C32" s="221">
        <f aca="true" t="shared" si="2" ref="C32:H32">SUM(C6:C31)</f>
        <v>0</v>
      </c>
      <c r="D32" s="222">
        <f t="shared" si="2"/>
        <v>0</v>
      </c>
      <c r="E32" s="221">
        <f t="shared" si="2"/>
        <v>103.66</v>
      </c>
      <c r="F32" s="221">
        <f t="shared" si="2"/>
        <v>27.33</v>
      </c>
      <c r="G32" s="221">
        <f t="shared" si="2"/>
        <v>95.61000000000001</v>
      </c>
      <c r="H32" s="222">
        <f t="shared" si="2"/>
        <v>93</v>
      </c>
      <c r="I32" s="192">
        <f t="shared" si="0"/>
        <v>0</v>
      </c>
      <c r="J32" s="139">
        <f>IF(E32&gt;0,(G32/E32)*100,0)</f>
        <v>92.23422728149721</v>
      </c>
      <c r="K32" s="384"/>
      <c r="L32" s="235"/>
      <c r="M32" s="131"/>
    </row>
  </sheetData>
  <mergeCells count="2">
    <mergeCell ref="A3:B3"/>
    <mergeCell ref="C3:J3"/>
  </mergeCells>
  <printOptions horizontalCentered="1"/>
  <pageMargins left="0.75" right="0.75" top="1.31" bottom="1" header="0.5" footer="0.5"/>
  <pageSetup horizontalDpi="600" verticalDpi="600" orientation="portrait" paperSize="9" scale="96" r:id="rId1"/>
  <headerFooter alignWithMargins="0">
    <oddFooter>&amp;CPage &amp;P</oddFooter>
  </headerFooter>
</worksheet>
</file>

<file path=xl/worksheets/sheet32.xml><?xml version="1.0" encoding="utf-8"?>
<worksheet xmlns="http://schemas.openxmlformats.org/spreadsheetml/2006/main" xmlns:r="http://schemas.openxmlformats.org/officeDocument/2006/relationships">
  <sheetPr>
    <tabColor indexed="9"/>
  </sheetPr>
  <dimension ref="A1:Q32"/>
  <sheetViews>
    <sheetView view="pageBreakPreview" zoomScale="120" zoomScaleNormal="75" zoomScaleSheetLayoutView="120" workbookViewId="0" topLeftCell="A1">
      <pane xSplit="2" ySplit="5" topLeftCell="C6" activePane="bottomRight" state="frozen"/>
      <selection pane="topLeft" activeCell="F36" sqref="F36"/>
      <selection pane="topRight" activeCell="F36" sqref="F36"/>
      <selection pane="bottomLeft" activeCell="F36" sqref="F36"/>
      <selection pane="bottomRight" activeCell="F36" sqref="F36"/>
    </sheetView>
  </sheetViews>
  <sheetFormatPr defaultColWidth="9.140625" defaultRowHeight="22.5" customHeight="1"/>
  <cols>
    <col min="1" max="1" width="5.28125" style="19" customWidth="1"/>
    <col min="2" max="2" width="9.7109375" style="19" customWidth="1"/>
    <col min="3" max="5" width="8.7109375" style="19" customWidth="1"/>
    <col min="6" max="6" width="7.28125" style="19" customWidth="1"/>
    <col min="7" max="7" width="8.7109375" style="19" customWidth="1"/>
    <col min="8" max="8" width="6.7109375" style="19" customWidth="1"/>
    <col min="9" max="9" width="8.7109375" style="19" customWidth="1"/>
    <col min="10" max="10" width="8.7109375" style="278" customWidth="1"/>
    <col min="11" max="11" width="0.2890625" style="19" customWidth="1"/>
    <col min="12" max="12" width="2.7109375" style="19" customWidth="1"/>
    <col min="13" max="13" width="5.8515625" style="19" customWidth="1"/>
    <col min="14" max="16384" width="9.140625" style="19" customWidth="1"/>
  </cols>
  <sheetData>
    <row r="1" spans="1:13" ht="24" customHeight="1">
      <c r="A1" s="379" t="s">
        <v>433</v>
      </c>
      <c r="B1" s="380"/>
      <c r="C1" s="380"/>
      <c r="D1" s="380"/>
      <c r="E1" s="380"/>
      <c r="F1" s="380"/>
      <c r="G1" s="380"/>
      <c r="H1" s="380"/>
      <c r="I1" s="380"/>
      <c r="J1" s="380"/>
      <c r="K1" s="381"/>
      <c r="L1" s="198"/>
      <c r="M1" s="198"/>
    </row>
    <row r="2" spans="1:13" ht="24" customHeight="1">
      <c r="A2" s="382" t="s">
        <v>314</v>
      </c>
      <c r="B2" s="182"/>
      <c r="C2" s="182"/>
      <c r="D2" s="182"/>
      <c r="E2" s="182"/>
      <c r="F2" s="182"/>
      <c r="G2" s="182"/>
      <c r="H2" s="182"/>
      <c r="I2" s="182"/>
      <c r="J2" s="285"/>
      <c r="K2" s="383"/>
      <c r="L2" s="198"/>
      <c r="M2" s="198"/>
    </row>
    <row r="3" spans="1:13" ht="24" customHeight="1" thickBot="1">
      <c r="A3" s="566" t="s">
        <v>294</v>
      </c>
      <c r="B3" s="567"/>
      <c r="C3" s="567" t="s">
        <v>295</v>
      </c>
      <c r="D3" s="567"/>
      <c r="E3" s="567"/>
      <c r="F3" s="567"/>
      <c r="G3" s="567"/>
      <c r="H3" s="567"/>
      <c r="I3" s="567"/>
      <c r="J3" s="569"/>
      <c r="K3" s="568"/>
      <c r="L3" s="199"/>
      <c r="M3" s="199"/>
    </row>
    <row r="4" spans="1:13" ht="33" customHeight="1" thickBot="1">
      <c r="A4" s="215" t="s">
        <v>224</v>
      </c>
      <c r="B4" s="216" t="s">
        <v>225</v>
      </c>
      <c r="C4" s="217" t="s">
        <v>226</v>
      </c>
      <c r="D4" s="217" t="s">
        <v>241</v>
      </c>
      <c r="E4" s="218" t="s">
        <v>227</v>
      </c>
      <c r="F4" s="226" t="s">
        <v>228</v>
      </c>
      <c r="G4" s="217" t="s">
        <v>229</v>
      </c>
      <c r="H4" s="217" t="s">
        <v>233</v>
      </c>
      <c r="I4" s="216" t="s">
        <v>230</v>
      </c>
      <c r="J4" s="213" t="s">
        <v>231</v>
      </c>
      <c r="K4" s="378"/>
      <c r="L4" s="228"/>
      <c r="M4" s="209"/>
    </row>
    <row r="5" spans="1:17" s="198" customFormat="1" ht="21.75" customHeight="1" thickBot="1">
      <c r="A5" s="126">
        <v>1</v>
      </c>
      <c r="B5" s="194">
        <v>2</v>
      </c>
      <c r="C5" s="123">
        <v>3</v>
      </c>
      <c r="D5" s="123">
        <v>4</v>
      </c>
      <c r="E5" s="123">
        <v>5</v>
      </c>
      <c r="F5" s="123">
        <v>6</v>
      </c>
      <c r="G5" s="123">
        <v>7</v>
      </c>
      <c r="H5" s="123">
        <v>8</v>
      </c>
      <c r="I5" s="123">
        <v>9</v>
      </c>
      <c r="J5" s="186">
        <v>10</v>
      </c>
      <c r="K5" s="244"/>
      <c r="L5" s="229"/>
      <c r="M5" s="210"/>
      <c r="N5" s="204"/>
      <c r="O5" s="227"/>
      <c r="P5" s="227"/>
      <c r="Q5" s="227"/>
    </row>
    <row r="6" spans="1:13" s="198" customFormat="1" ht="21.75" customHeight="1">
      <c r="A6" s="126">
        <v>1</v>
      </c>
      <c r="B6" s="200" t="s">
        <v>234</v>
      </c>
      <c r="C6" s="175">
        <f>'Swo MARCH 12'!D116</f>
        <v>0</v>
      </c>
      <c r="D6" s="176">
        <f>'Swo MARCH 12'!E116</f>
        <v>0</v>
      </c>
      <c r="E6" s="175">
        <f>'Swo MARCH 12'!F116</f>
        <v>4</v>
      </c>
      <c r="F6" s="175">
        <f>'Swo MARCH 12'!G116</f>
        <v>0.4</v>
      </c>
      <c r="G6" s="175">
        <f>'Swo MARCH 12'!H116</f>
        <v>4.65</v>
      </c>
      <c r="H6" s="176">
        <f>'Swo MARCH 12'!I116</f>
        <v>1</v>
      </c>
      <c r="I6" s="138">
        <f>IF(C6&gt;0,(G6/C6)*100,0)</f>
        <v>0</v>
      </c>
      <c r="J6" s="137">
        <f>IF(E6&gt;0,(G6/E6)*100,0)</f>
        <v>116.25000000000001</v>
      </c>
      <c r="K6" s="245"/>
      <c r="L6" s="233"/>
      <c r="M6" s="205"/>
    </row>
    <row r="7" spans="1:13" s="198" customFormat="1" ht="21.75" customHeight="1">
      <c r="A7" s="126">
        <v>2</v>
      </c>
      <c r="B7" s="200" t="s">
        <v>235</v>
      </c>
      <c r="C7" s="175">
        <f>'Swo MARCH 12'!K116</f>
        <v>0</v>
      </c>
      <c r="D7" s="176">
        <f>'Swo MARCH 12'!L116</f>
        <v>0</v>
      </c>
      <c r="E7" s="175">
        <f>'Swo MARCH 12'!M116</f>
        <v>2</v>
      </c>
      <c r="F7" s="175">
        <f>'Swo MARCH 12'!N116</f>
        <v>0</v>
      </c>
      <c r="G7" s="175">
        <f>'Swo MARCH 12'!O116</f>
        <v>4.73</v>
      </c>
      <c r="H7" s="176">
        <f>'Swo MARCH 12'!P116</f>
        <v>1</v>
      </c>
      <c r="I7" s="138">
        <f aca="true" t="shared" si="0" ref="I7:I32">IF(C7&gt;0,(G7/C7)*100,0)</f>
        <v>0</v>
      </c>
      <c r="J7" s="137">
        <f aca="true" t="shared" si="1" ref="J7:J31">IF(E7&gt;0,(G7/E7)*100,0)</f>
        <v>236.50000000000003</v>
      </c>
      <c r="K7" s="245"/>
      <c r="L7" s="234"/>
      <c r="M7" s="125"/>
    </row>
    <row r="8" spans="1:13" s="198" customFormat="1" ht="21.75" customHeight="1">
      <c r="A8" s="126">
        <v>3</v>
      </c>
      <c r="B8" s="200" t="s">
        <v>236</v>
      </c>
      <c r="C8" s="175">
        <f>'Swo MARCH 12'!R116</f>
        <v>0</v>
      </c>
      <c r="D8" s="176">
        <f>'Swo MARCH 12'!S116</f>
        <v>0</v>
      </c>
      <c r="E8" s="175">
        <f>'Swo MARCH 12'!T116</f>
        <v>2</v>
      </c>
      <c r="F8" s="175">
        <f>'Swo MARCH 12'!U116</f>
        <v>0</v>
      </c>
      <c r="G8" s="175">
        <f>'Swo MARCH 12'!V116</f>
        <v>1.34</v>
      </c>
      <c r="H8" s="176">
        <f>'Swo MARCH 12'!W116</f>
        <v>1</v>
      </c>
      <c r="I8" s="138">
        <f t="shared" si="0"/>
        <v>0</v>
      </c>
      <c r="J8" s="137">
        <f t="shared" si="1"/>
        <v>67</v>
      </c>
      <c r="K8" s="245"/>
      <c r="L8" s="234"/>
      <c r="M8" s="125"/>
    </row>
    <row r="9" spans="1:13" s="198" customFormat="1" ht="21.75" customHeight="1">
      <c r="A9" s="126">
        <v>4</v>
      </c>
      <c r="B9" s="200" t="s">
        <v>238</v>
      </c>
      <c r="C9" s="175">
        <f>'Swo MARCH 12'!Y116</f>
        <v>0</v>
      </c>
      <c r="D9" s="176">
        <f>'Swo MARCH 12'!Z116</f>
        <v>0</v>
      </c>
      <c r="E9" s="175">
        <f>'Swo MARCH 12'!AA116</f>
        <v>0</v>
      </c>
      <c r="F9" s="175">
        <f>'Swo MARCH 12'!AB116</f>
        <v>0</v>
      </c>
      <c r="G9" s="175">
        <f>'Swo MARCH 12'!AC116</f>
        <v>0</v>
      </c>
      <c r="H9" s="176">
        <f>'Swo MARCH 12'!AD116</f>
        <v>0</v>
      </c>
      <c r="I9" s="138">
        <f t="shared" si="0"/>
        <v>0</v>
      </c>
      <c r="J9" s="137">
        <f t="shared" si="1"/>
        <v>0</v>
      </c>
      <c r="K9" s="245"/>
      <c r="L9" s="234"/>
      <c r="M9" s="125"/>
    </row>
    <row r="10" spans="1:13" s="198" customFormat="1" ht="21.75" customHeight="1">
      <c r="A10" s="126">
        <v>5</v>
      </c>
      <c r="B10" s="200" t="s">
        <v>237</v>
      </c>
      <c r="C10" s="175">
        <f>'Swo MARCH 12'!AF116</f>
        <v>0</v>
      </c>
      <c r="D10" s="176">
        <f>'Swo MARCH 12'!AG116</f>
        <v>0</v>
      </c>
      <c r="E10" s="175">
        <f>'Swo MARCH 12'!AH116</f>
        <v>0</v>
      </c>
      <c r="F10" s="175">
        <f>'Swo MARCH 12'!AI116</f>
        <v>0</v>
      </c>
      <c r="G10" s="175">
        <f>'Swo MARCH 12'!AJ116</f>
        <v>0</v>
      </c>
      <c r="H10" s="176">
        <f>'Swo MARCH 12'!AK116</f>
        <v>0</v>
      </c>
      <c r="I10" s="138">
        <f t="shared" si="0"/>
        <v>0</v>
      </c>
      <c r="J10" s="137">
        <f t="shared" si="1"/>
        <v>0</v>
      </c>
      <c r="K10" s="245"/>
      <c r="L10" s="234"/>
      <c r="M10" s="125"/>
    </row>
    <row r="11" spans="1:13" s="198" customFormat="1" ht="21.75" customHeight="1">
      <c r="A11" s="126">
        <v>6</v>
      </c>
      <c r="B11" s="200" t="s">
        <v>239</v>
      </c>
      <c r="C11" s="175">
        <f>'Swo MARCH 12'!AM116</f>
        <v>0</v>
      </c>
      <c r="D11" s="176">
        <f>'Swo MARCH 12'!AN116</f>
        <v>0</v>
      </c>
      <c r="E11" s="175">
        <f>'Swo MARCH 12'!AO116</f>
        <v>0</v>
      </c>
      <c r="F11" s="175">
        <f>'Swo MARCH 12'!AP116</f>
        <v>0</v>
      </c>
      <c r="G11" s="175">
        <f>'Swo MARCH 12'!AQ116</f>
        <v>0</v>
      </c>
      <c r="H11" s="176">
        <f>'Swo MARCH 12'!AR116</f>
        <v>0</v>
      </c>
      <c r="I11" s="138">
        <f t="shared" si="0"/>
        <v>0</v>
      </c>
      <c r="J11" s="137">
        <f t="shared" si="1"/>
        <v>0</v>
      </c>
      <c r="K11" s="245"/>
      <c r="L11" s="234"/>
      <c r="M11" s="125"/>
    </row>
    <row r="12" spans="1:13" s="198" customFormat="1" ht="21.75" customHeight="1">
      <c r="A12" s="126">
        <v>7</v>
      </c>
      <c r="B12" s="200" t="s">
        <v>240</v>
      </c>
      <c r="C12" s="175">
        <f>'Swo MARCH 12'!AT116</f>
        <v>0</v>
      </c>
      <c r="D12" s="176">
        <f>'Swo MARCH 12'!AU116</f>
        <v>0</v>
      </c>
      <c r="E12" s="175">
        <f>'Swo MARCH 12'!AV116</f>
        <v>0</v>
      </c>
      <c r="F12" s="175">
        <f>'Swo MARCH 12'!AW116</f>
        <v>0</v>
      </c>
      <c r="G12" s="175">
        <f>'Swo MARCH 12'!AX116</f>
        <v>0</v>
      </c>
      <c r="H12" s="176">
        <f>'Swo MARCH 12'!AY116</f>
        <v>0</v>
      </c>
      <c r="I12" s="138">
        <f t="shared" si="0"/>
        <v>0</v>
      </c>
      <c r="J12" s="137">
        <f t="shared" si="1"/>
        <v>0</v>
      </c>
      <c r="K12" s="245"/>
      <c r="L12" s="234"/>
      <c r="M12" s="125"/>
    </row>
    <row r="13" spans="1:13" s="198" customFormat="1" ht="21.75" customHeight="1">
      <c r="A13" s="126">
        <v>8</v>
      </c>
      <c r="B13" s="200" t="s">
        <v>261</v>
      </c>
      <c r="C13" s="175">
        <f>'Swo MARCH 12'!BA116</f>
        <v>0</v>
      </c>
      <c r="D13" s="176">
        <f>'Swo MARCH 12'!BB116</f>
        <v>0</v>
      </c>
      <c r="E13" s="175">
        <f>'Swo MARCH 12'!BC116</f>
        <v>0</v>
      </c>
      <c r="F13" s="175">
        <f>'Swo MARCH 12'!BD116</f>
        <v>0</v>
      </c>
      <c r="G13" s="175">
        <f>'Swo MARCH 12'!BE116</f>
        <v>0</v>
      </c>
      <c r="H13" s="176">
        <f>'Swo MARCH 12'!BF116</f>
        <v>0</v>
      </c>
      <c r="I13" s="138">
        <f t="shared" si="0"/>
        <v>0</v>
      </c>
      <c r="J13" s="137">
        <f t="shared" si="1"/>
        <v>0</v>
      </c>
      <c r="K13" s="245"/>
      <c r="L13" s="234"/>
      <c r="M13" s="125"/>
    </row>
    <row r="14" spans="1:13" s="198" customFormat="1" ht="21.75" customHeight="1">
      <c r="A14" s="126">
        <v>9</v>
      </c>
      <c r="B14" s="200" t="s">
        <v>242</v>
      </c>
      <c r="C14" s="175">
        <f>'Swo MARCH 12'!BH116</f>
        <v>0</v>
      </c>
      <c r="D14" s="176">
        <f>'Swo MARCH 12'!BI116</f>
        <v>0</v>
      </c>
      <c r="E14" s="175">
        <f>'Swo MARCH 12'!BJ116</f>
        <v>5.59</v>
      </c>
      <c r="F14" s="175">
        <f>'Swo MARCH 12'!BK116</f>
        <v>0</v>
      </c>
      <c r="G14" s="175">
        <f>'Swo MARCH 12'!BL116</f>
        <v>5.45</v>
      </c>
      <c r="H14" s="176">
        <f>'Swo MARCH 12'!BM116</f>
        <v>0</v>
      </c>
      <c r="I14" s="138">
        <f t="shared" si="0"/>
        <v>0</v>
      </c>
      <c r="J14" s="137">
        <f t="shared" si="1"/>
        <v>97.49552772808588</v>
      </c>
      <c r="K14" s="245"/>
      <c r="L14" s="234"/>
      <c r="M14" s="125"/>
    </row>
    <row r="15" spans="1:13" s="198" customFormat="1" ht="21.75" customHeight="1">
      <c r="A15" s="126">
        <v>10</v>
      </c>
      <c r="B15" s="200" t="s">
        <v>243</v>
      </c>
      <c r="C15" s="175">
        <f>'Swo MARCH 12'!BO116</f>
        <v>0</v>
      </c>
      <c r="D15" s="176">
        <f>'Swo MARCH 12'!BP116</f>
        <v>0</v>
      </c>
      <c r="E15" s="175">
        <f>'Swo MARCH 12'!BQ116</f>
        <v>0</v>
      </c>
      <c r="F15" s="175">
        <f>'Swo MARCH 12'!BR116</f>
        <v>0</v>
      </c>
      <c r="G15" s="175">
        <f>'Swo MARCH 12'!BS116</f>
        <v>0</v>
      </c>
      <c r="H15" s="176">
        <f>'Swo MARCH 12'!BT116</f>
        <v>0</v>
      </c>
      <c r="I15" s="138">
        <f t="shared" si="0"/>
        <v>0</v>
      </c>
      <c r="J15" s="137">
        <f t="shared" si="1"/>
        <v>0</v>
      </c>
      <c r="K15" s="245"/>
      <c r="L15" s="234"/>
      <c r="M15" s="125"/>
    </row>
    <row r="16" spans="1:13" s="198" customFormat="1" ht="21.75" customHeight="1">
      <c r="A16" s="126">
        <v>11</v>
      </c>
      <c r="B16" s="200" t="s">
        <v>244</v>
      </c>
      <c r="C16" s="175">
        <f>'Swo MARCH 12'!BV116</f>
        <v>0</v>
      </c>
      <c r="D16" s="176">
        <f>'Swo MARCH 12'!BW116</f>
        <v>0</v>
      </c>
      <c r="E16" s="175">
        <f>'Swo MARCH 12'!BX116</f>
        <v>3.5</v>
      </c>
      <c r="F16" s="175">
        <f>'Swo MARCH 12'!BY116</f>
        <v>0</v>
      </c>
      <c r="G16" s="175">
        <f>'Swo MARCH 12'!BZ116</f>
        <v>4.81</v>
      </c>
      <c r="H16" s="176">
        <f>'Swo MARCH 12'!CA116</f>
        <v>1</v>
      </c>
      <c r="I16" s="138">
        <f t="shared" si="0"/>
        <v>0</v>
      </c>
      <c r="J16" s="137">
        <f t="shared" si="1"/>
        <v>137.42857142857142</v>
      </c>
      <c r="K16" s="245"/>
      <c r="L16" s="234"/>
      <c r="M16" s="125"/>
    </row>
    <row r="17" spans="1:13" s="198" customFormat="1" ht="21.75" customHeight="1">
      <c r="A17" s="126">
        <v>12</v>
      </c>
      <c r="B17" s="200" t="s">
        <v>245</v>
      </c>
      <c r="C17" s="175">
        <f>'Swo MARCH 12'!CC116</f>
        <v>0</v>
      </c>
      <c r="D17" s="176">
        <f>'Swo MARCH 12'!CD116</f>
        <v>0</v>
      </c>
      <c r="E17" s="175">
        <f>'Swo MARCH 12'!CE116</f>
        <v>0</v>
      </c>
      <c r="F17" s="175">
        <f>'Swo MARCH 12'!CF116</f>
        <v>0</v>
      </c>
      <c r="G17" s="175">
        <f>'Swo MARCH 12'!CG116</f>
        <v>0</v>
      </c>
      <c r="H17" s="176">
        <f>'Swo MARCH 12'!CH116</f>
        <v>0</v>
      </c>
      <c r="I17" s="138">
        <f t="shared" si="0"/>
        <v>0</v>
      </c>
      <c r="J17" s="137">
        <f t="shared" si="1"/>
        <v>0</v>
      </c>
      <c r="K17" s="245"/>
      <c r="L17" s="234"/>
      <c r="M17" s="125"/>
    </row>
    <row r="18" spans="1:13" s="198" customFormat="1" ht="21.75" customHeight="1">
      <c r="A18" s="126">
        <v>13</v>
      </c>
      <c r="B18" s="200" t="s">
        <v>246</v>
      </c>
      <c r="C18" s="175">
        <f>'Swo MARCH 12'!CJ116</f>
        <v>0</v>
      </c>
      <c r="D18" s="176">
        <f>'Swo MARCH 12'!CK116</f>
        <v>0</v>
      </c>
      <c r="E18" s="175">
        <f>'Swo MARCH 12'!CL116</f>
        <v>0</v>
      </c>
      <c r="F18" s="175">
        <f>'Swo MARCH 12'!CM116</f>
        <v>0</v>
      </c>
      <c r="G18" s="175">
        <f>'Swo MARCH 12'!CN116</f>
        <v>0</v>
      </c>
      <c r="H18" s="176">
        <f>'Swo MARCH 12'!CO116</f>
        <v>0</v>
      </c>
      <c r="I18" s="138">
        <f t="shared" si="0"/>
        <v>0</v>
      </c>
      <c r="J18" s="137">
        <f t="shared" si="1"/>
        <v>0</v>
      </c>
      <c r="K18" s="245"/>
      <c r="L18" s="234"/>
      <c r="M18" s="125"/>
    </row>
    <row r="19" spans="1:13" s="198" customFormat="1" ht="21.75" customHeight="1">
      <c r="A19" s="126">
        <v>14</v>
      </c>
      <c r="B19" s="200" t="s">
        <v>247</v>
      </c>
      <c r="C19" s="175">
        <f>'Swo MARCH 12'!CQ116</f>
        <v>0</v>
      </c>
      <c r="D19" s="176">
        <f>'Swo MARCH 12'!CR116</f>
        <v>0</v>
      </c>
      <c r="E19" s="175">
        <f>'Swo MARCH 12'!CS116</f>
        <v>1</v>
      </c>
      <c r="F19" s="175">
        <f>'Swo MARCH 12'!CT116</f>
        <v>0</v>
      </c>
      <c r="G19" s="175">
        <f>'Swo MARCH 12'!CU116</f>
        <v>1</v>
      </c>
      <c r="H19" s="176">
        <f>'Swo MARCH 12'!CV116</f>
        <v>1</v>
      </c>
      <c r="I19" s="138">
        <f t="shared" si="0"/>
        <v>0</v>
      </c>
      <c r="J19" s="137">
        <f t="shared" si="1"/>
        <v>100</v>
      </c>
      <c r="K19" s="245"/>
      <c r="L19" s="234"/>
      <c r="M19" s="125"/>
    </row>
    <row r="20" spans="1:13" s="198" customFormat="1" ht="21.75" customHeight="1">
      <c r="A20" s="126">
        <v>15</v>
      </c>
      <c r="B20" s="200" t="s">
        <v>248</v>
      </c>
      <c r="C20" s="175">
        <f>'Swo MARCH 12'!CX116</f>
        <v>0</v>
      </c>
      <c r="D20" s="176">
        <f>'Swo MARCH 12'!CY116</f>
        <v>0</v>
      </c>
      <c r="E20" s="175">
        <f>'Swo MARCH 12'!CZ116</f>
        <v>0</v>
      </c>
      <c r="F20" s="175">
        <f>'Swo MARCH 12'!DA116</f>
        <v>0</v>
      </c>
      <c r="G20" s="175">
        <f>'Swo MARCH 12'!DB116</f>
        <v>0</v>
      </c>
      <c r="H20" s="176">
        <f>'Swo MARCH 12'!DC116</f>
        <v>0</v>
      </c>
      <c r="I20" s="138">
        <f t="shared" si="0"/>
        <v>0</v>
      </c>
      <c r="J20" s="137">
        <f t="shared" si="1"/>
        <v>0</v>
      </c>
      <c r="K20" s="245"/>
      <c r="L20" s="234"/>
      <c r="M20" s="125"/>
    </row>
    <row r="21" spans="1:13" s="198" customFormat="1" ht="21.75" customHeight="1">
      <c r="A21" s="126">
        <v>16</v>
      </c>
      <c r="B21" s="200" t="s">
        <v>249</v>
      </c>
      <c r="C21" s="175">
        <f>'Swo MARCH 12'!DE116</f>
        <v>0</v>
      </c>
      <c r="D21" s="176">
        <f>'Swo MARCH 12'!DF116</f>
        <v>0</v>
      </c>
      <c r="E21" s="175">
        <f>'Swo MARCH 12'!DG116</f>
        <v>0</v>
      </c>
      <c r="F21" s="175">
        <f>'Swo MARCH 12'!DH116</f>
        <v>0</v>
      </c>
      <c r="G21" s="175">
        <f>'Swo MARCH 12'!DI116</f>
        <v>0</v>
      </c>
      <c r="H21" s="176">
        <f>'Swo MARCH 12'!DJ116</f>
        <v>0</v>
      </c>
      <c r="I21" s="138">
        <f t="shared" si="0"/>
        <v>0</v>
      </c>
      <c r="J21" s="137">
        <f t="shared" si="1"/>
        <v>0</v>
      </c>
      <c r="K21" s="245"/>
      <c r="L21" s="234"/>
      <c r="M21" s="125"/>
    </row>
    <row r="22" spans="1:13" s="198" customFormat="1" ht="21.75" customHeight="1">
      <c r="A22" s="126">
        <v>17</v>
      </c>
      <c r="B22" s="200" t="s">
        <v>250</v>
      </c>
      <c r="C22" s="175">
        <f>'Swo MARCH 12'!DL116</f>
        <v>0</v>
      </c>
      <c r="D22" s="176">
        <f>'Swo MARCH 12'!DM116</f>
        <v>0</v>
      </c>
      <c r="E22" s="175">
        <f>'Swo MARCH 12'!DN116</f>
        <v>0</v>
      </c>
      <c r="F22" s="175">
        <f>'Swo MARCH 12'!DO116</f>
        <v>0</v>
      </c>
      <c r="G22" s="175">
        <f>'Swo MARCH 12'!DP116</f>
        <v>0</v>
      </c>
      <c r="H22" s="176">
        <f>'Swo MARCH 12'!DQ116</f>
        <v>0</v>
      </c>
      <c r="I22" s="138">
        <f t="shared" si="0"/>
        <v>0</v>
      </c>
      <c r="J22" s="137">
        <f t="shared" si="1"/>
        <v>0</v>
      </c>
      <c r="K22" s="245"/>
      <c r="L22" s="234"/>
      <c r="M22" s="125"/>
    </row>
    <row r="23" spans="1:13" s="198" customFormat="1" ht="21.75" customHeight="1">
      <c r="A23" s="126">
        <v>18</v>
      </c>
      <c r="B23" s="200" t="s">
        <v>251</v>
      </c>
      <c r="C23" s="175">
        <f>'Swo MARCH 12'!DS116</f>
        <v>0</v>
      </c>
      <c r="D23" s="176">
        <f>'Swo MARCH 12'!DT116</f>
        <v>0</v>
      </c>
      <c r="E23" s="175">
        <f>'Swo MARCH 12'!DU116</f>
        <v>0</v>
      </c>
      <c r="F23" s="175">
        <f>'Swo MARCH 12'!DV116</f>
        <v>0</v>
      </c>
      <c r="G23" s="175">
        <f>'Swo MARCH 12'!DW116</f>
        <v>0</v>
      </c>
      <c r="H23" s="176">
        <f>'Swo MARCH 12'!DX116</f>
        <v>0</v>
      </c>
      <c r="I23" s="138">
        <f t="shared" si="0"/>
        <v>0</v>
      </c>
      <c r="J23" s="137">
        <f t="shared" si="1"/>
        <v>0</v>
      </c>
      <c r="K23" s="245"/>
      <c r="L23" s="234"/>
      <c r="M23" s="125"/>
    </row>
    <row r="24" spans="1:13" s="198" customFormat="1" ht="21.75" customHeight="1">
      <c r="A24" s="126">
        <v>19</v>
      </c>
      <c r="B24" s="200" t="s">
        <v>252</v>
      </c>
      <c r="C24" s="175">
        <f>'Swo MARCH 12'!DZ116</f>
        <v>0</v>
      </c>
      <c r="D24" s="176">
        <f>'Swo MARCH 12'!EA116</f>
        <v>0</v>
      </c>
      <c r="E24" s="175">
        <f>'Swo MARCH 12'!EB116</f>
        <v>0</v>
      </c>
      <c r="F24" s="175">
        <f>'Swo MARCH 12'!EC116</f>
        <v>0</v>
      </c>
      <c r="G24" s="175">
        <f>'Swo MARCH 12'!ED116</f>
        <v>0</v>
      </c>
      <c r="H24" s="176">
        <f>'Swo MARCH 12'!EE116</f>
        <v>0</v>
      </c>
      <c r="I24" s="138">
        <f t="shared" si="0"/>
        <v>0</v>
      </c>
      <c r="J24" s="137">
        <f t="shared" si="1"/>
        <v>0</v>
      </c>
      <c r="K24" s="245"/>
      <c r="L24" s="234"/>
      <c r="M24" s="125"/>
    </row>
    <row r="25" spans="1:13" s="198" customFormat="1" ht="21.75" customHeight="1">
      <c r="A25" s="126">
        <v>20</v>
      </c>
      <c r="B25" s="200" t="s">
        <v>253</v>
      </c>
      <c r="C25" s="175">
        <f>'Swo MARCH 12'!EG116</f>
        <v>0</v>
      </c>
      <c r="D25" s="176">
        <f>'Swo MARCH 12'!EH116</f>
        <v>0</v>
      </c>
      <c r="E25" s="175">
        <f>'Swo MARCH 12'!EI116</f>
        <v>0</v>
      </c>
      <c r="F25" s="175">
        <f>'Swo MARCH 12'!EJ116</f>
        <v>0</v>
      </c>
      <c r="G25" s="175">
        <f>'Swo MARCH 12'!EK116</f>
        <v>0</v>
      </c>
      <c r="H25" s="176">
        <f>'Swo MARCH 12'!EL116</f>
        <v>0</v>
      </c>
      <c r="I25" s="138">
        <f t="shared" si="0"/>
        <v>0</v>
      </c>
      <c r="J25" s="137">
        <f t="shared" si="1"/>
        <v>0</v>
      </c>
      <c r="K25" s="245"/>
      <c r="L25" s="234"/>
      <c r="M25" s="125"/>
    </row>
    <row r="26" spans="1:13" s="198" customFormat="1" ht="21.75" customHeight="1">
      <c r="A26" s="126">
        <v>21</v>
      </c>
      <c r="B26" s="200" t="s">
        <v>254</v>
      </c>
      <c r="C26" s="175">
        <f>'Swo MARCH 12'!EN116</f>
        <v>0</v>
      </c>
      <c r="D26" s="176">
        <f>'Swo MARCH 12'!EO116</f>
        <v>0</v>
      </c>
      <c r="E26" s="175">
        <f>'Swo MARCH 12'!EP116</f>
        <v>0</v>
      </c>
      <c r="F26" s="175">
        <f>'Swo MARCH 12'!EQ116</f>
        <v>0</v>
      </c>
      <c r="G26" s="175">
        <f>'Swo MARCH 12'!ER116</f>
        <v>0</v>
      </c>
      <c r="H26" s="176">
        <f>'Swo MARCH 12'!ES116</f>
        <v>0</v>
      </c>
      <c r="I26" s="138">
        <f t="shared" si="0"/>
        <v>0</v>
      </c>
      <c r="J26" s="137">
        <f t="shared" si="1"/>
        <v>0</v>
      </c>
      <c r="K26" s="245"/>
      <c r="L26" s="234"/>
      <c r="M26" s="125"/>
    </row>
    <row r="27" spans="1:13" s="198" customFormat="1" ht="21.75" customHeight="1">
      <c r="A27" s="126">
        <v>22</v>
      </c>
      <c r="B27" s="200" t="s">
        <v>255</v>
      </c>
      <c r="C27" s="175">
        <f>'Swo MARCH 12'!EU116</f>
        <v>0</v>
      </c>
      <c r="D27" s="176">
        <f>'Swo MARCH 12'!EV116</f>
        <v>0</v>
      </c>
      <c r="E27" s="175">
        <f>'Swo MARCH 12'!EW116</f>
        <v>0</v>
      </c>
      <c r="F27" s="175">
        <f>'Swo MARCH 12'!EX116</f>
        <v>0</v>
      </c>
      <c r="G27" s="175">
        <f>'Swo MARCH 12'!EY116</f>
        <v>0</v>
      </c>
      <c r="H27" s="176">
        <f>'Swo MARCH 12'!EZ116</f>
        <v>0</v>
      </c>
      <c r="I27" s="138">
        <f t="shared" si="0"/>
        <v>0</v>
      </c>
      <c r="J27" s="137">
        <f t="shared" si="1"/>
        <v>0</v>
      </c>
      <c r="K27" s="245"/>
      <c r="L27" s="234"/>
      <c r="M27" s="125"/>
    </row>
    <row r="28" spans="1:13" s="198" customFormat="1" ht="21.75" customHeight="1">
      <c r="A28" s="126">
        <v>23</v>
      </c>
      <c r="B28" s="200" t="s">
        <v>256</v>
      </c>
      <c r="C28" s="175">
        <f>'Swo MARCH 12'!FB116</f>
        <v>0</v>
      </c>
      <c r="D28" s="176">
        <f>'Swo MARCH 12'!FC116</f>
        <v>0</v>
      </c>
      <c r="E28" s="175">
        <f>'Swo MARCH 12'!FD116</f>
        <v>0</v>
      </c>
      <c r="F28" s="175">
        <f>'Swo MARCH 12'!FE116</f>
        <v>0</v>
      </c>
      <c r="G28" s="175">
        <f>'Swo MARCH 12'!FF116</f>
        <v>0</v>
      </c>
      <c r="H28" s="176">
        <f>'Swo MARCH 12'!FG116</f>
        <v>0</v>
      </c>
      <c r="I28" s="138">
        <f t="shared" si="0"/>
        <v>0</v>
      </c>
      <c r="J28" s="137">
        <f t="shared" si="1"/>
        <v>0</v>
      </c>
      <c r="K28" s="245"/>
      <c r="L28" s="234"/>
      <c r="M28" s="125"/>
    </row>
    <row r="29" spans="1:13" s="198" customFormat="1" ht="21.75" customHeight="1">
      <c r="A29" s="126">
        <v>24</v>
      </c>
      <c r="B29" s="200" t="s">
        <v>257</v>
      </c>
      <c r="C29" s="175">
        <f>'Swo MARCH 12'!FI116</f>
        <v>0</v>
      </c>
      <c r="D29" s="176">
        <f>'Swo MARCH 12'!FJ116</f>
        <v>0</v>
      </c>
      <c r="E29" s="175">
        <f>'Swo MARCH 12'!FK116</f>
        <v>0</v>
      </c>
      <c r="F29" s="175">
        <f>'Swo MARCH 12'!FL116</f>
        <v>0</v>
      </c>
      <c r="G29" s="175">
        <f>'Swo MARCH 12'!FM116</f>
        <v>0</v>
      </c>
      <c r="H29" s="176">
        <f>'Swo MARCH 12'!FN116</f>
        <v>0</v>
      </c>
      <c r="I29" s="138">
        <f t="shared" si="0"/>
        <v>0</v>
      </c>
      <c r="J29" s="137">
        <f t="shared" si="1"/>
        <v>0</v>
      </c>
      <c r="K29" s="245"/>
      <c r="L29" s="234"/>
      <c r="M29" s="125"/>
    </row>
    <row r="30" spans="1:13" s="198" customFormat="1" ht="21.75" customHeight="1">
      <c r="A30" s="126">
        <v>25</v>
      </c>
      <c r="B30" s="200" t="s">
        <v>258</v>
      </c>
      <c r="C30" s="175">
        <f>'Swo MARCH 12'!FP116</f>
        <v>0</v>
      </c>
      <c r="D30" s="176">
        <f>'Swo MARCH 12'!FQ116</f>
        <v>0</v>
      </c>
      <c r="E30" s="175">
        <f>'Swo MARCH 12'!FR116</f>
        <v>0</v>
      </c>
      <c r="F30" s="175">
        <f>'Swo MARCH 12'!FS116</f>
        <v>0</v>
      </c>
      <c r="G30" s="175">
        <f>'Swo MARCH 12'!FT116</f>
        <v>0</v>
      </c>
      <c r="H30" s="176">
        <f>'Swo MARCH 12'!FU116</f>
        <v>0</v>
      </c>
      <c r="I30" s="138">
        <f t="shared" si="0"/>
        <v>0</v>
      </c>
      <c r="J30" s="137">
        <f t="shared" si="1"/>
        <v>0</v>
      </c>
      <c r="K30" s="245"/>
      <c r="L30" s="234"/>
      <c r="M30" s="125"/>
    </row>
    <row r="31" spans="1:13" s="198" customFormat="1" ht="21.75" customHeight="1">
      <c r="A31" s="126">
        <v>26</v>
      </c>
      <c r="B31" s="200" t="s">
        <v>259</v>
      </c>
      <c r="C31" s="175">
        <f>'Swo MARCH 12'!FW116</f>
        <v>0</v>
      </c>
      <c r="D31" s="176">
        <f>'Swo MARCH 12'!FX116</f>
        <v>0</v>
      </c>
      <c r="E31" s="175">
        <f>'Swo MARCH 12'!FY116</f>
        <v>0</v>
      </c>
      <c r="F31" s="175">
        <f>'Swo MARCH 12'!FZ116</f>
        <v>0</v>
      </c>
      <c r="G31" s="175">
        <f>'Swo MARCH 12'!GA116</f>
        <v>0</v>
      </c>
      <c r="H31" s="176">
        <f>'Swo MARCH 12'!GB116</f>
        <v>0</v>
      </c>
      <c r="I31" s="138">
        <f t="shared" si="0"/>
        <v>0</v>
      </c>
      <c r="J31" s="137">
        <f t="shared" si="1"/>
        <v>0</v>
      </c>
      <c r="K31" s="245"/>
      <c r="L31" s="234"/>
      <c r="M31" s="125"/>
    </row>
    <row r="32" spans="1:13" s="199" customFormat="1" ht="21.75" customHeight="1" thickBot="1">
      <c r="A32" s="127"/>
      <c r="B32" s="202" t="s">
        <v>260</v>
      </c>
      <c r="C32" s="221">
        <f aca="true" t="shared" si="2" ref="C32:H32">SUM(C6:C31)</f>
        <v>0</v>
      </c>
      <c r="D32" s="222">
        <f t="shared" si="2"/>
        <v>0</v>
      </c>
      <c r="E32" s="221">
        <f t="shared" si="2"/>
        <v>18.09</v>
      </c>
      <c r="F32" s="221">
        <f t="shared" si="2"/>
        <v>0.4</v>
      </c>
      <c r="G32" s="221">
        <f t="shared" si="2"/>
        <v>21.98</v>
      </c>
      <c r="H32" s="222">
        <f t="shared" si="2"/>
        <v>5</v>
      </c>
      <c r="I32" s="192">
        <f t="shared" si="0"/>
        <v>0</v>
      </c>
      <c r="J32" s="139">
        <f>IF(E32&gt;0,(G32/E32)*100,0)</f>
        <v>121.50359314538419</v>
      </c>
      <c r="K32" s="384"/>
      <c r="L32" s="235"/>
      <c r="M32" s="131"/>
    </row>
  </sheetData>
  <mergeCells count="2">
    <mergeCell ref="A3:B3"/>
    <mergeCell ref="C3:K3"/>
  </mergeCells>
  <printOptions horizontalCentered="1"/>
  <pageMargins left="0.75" right="0.75" top="1.31" bottom="1" header="0.5" footer="0.5"/>
  <pageSetup horizontalDpi="600" verticalDpi="600" orientation="portrait" paperSize="9" scale="96" r:id="rId1"/>
  <headerFooter alignWithMargins="0">
    <oddFooter>&amp;CPage &amp;P</oddFooter>
  </headerFooter>
</worksheet>
</file>

<file path=xl/worksheets/sheet33.xml><?xml version="1.0" encoding="utf-8"?>
<worksheet xmlns="http://schemas.openxmlformats.org/spreadsheetml/2006/main" xmlns:r="http://schemas.openxmlformats.org/officeDocument/2006/relationships">
  <sheetPr>
    <tabColor indexed="9"/>
  </sheetPr>
  <dimension ref="A1:Q32"/>
  <sheetViews>
    <sheetView view="pageBreakPreview" zoomScale="120" zoomScaleNormal="75" zoomScaleSheetLayoutView="120" workbookViewId="0" topLeftCell="A1">
      <pane xSplit="2" ySplit="5" topLeftCell="C24" activePane="bottomRight" state="frozen"/>
      <selection pane="topLeft" activeCell="F36" sqref="F36"/>
      <selection pane="topRight" activeCell="F36" sqref="F36"/>
      <selection pane="bottomLeft" activeCell="F36" sqref="F36"/>
      <selection pane="bottomRight" activeCell="F36" sqref="F36"/>
    </sheetView>
  </sheetViews>
  <sheetFormatPr defaultColWidth="9.140625" defaultRowHeight="22.5" customHeight="1"/>
  <cols>
    <col min="1" max="1" width="5.28125" style="19" customWidth="1"/>
    <col min="2" max="2" width="9.7109375" style="19" customWidth="1"/>
    <col min="3" max="5" width="8.7109375" style="19" customWidth="1"/>
    <col min="6" max="6" width="7.28125" style="19" customWidth="1"/>
    <col min="7" max="7" width="8.7109375" style="19" customWidth="1"/>
    <col min="8" max="8" width="6.7109375" style="19" customWidth="1"/>
    <col min="9" max="10" width="8.7109375" style="19" customWidth="1"/>
    <col min="11" max="11" width="0.2890625" style="19" customWidth="1"/>
    <col min="12" max="12" width="2.7109375" style="19" customWidth="1"/>
    <col min="13" max="13" width="5.8515625" style="19" customWidth="1"/>
    <col min="14" max="16384" width="9.140625" style="19" customWidth="1"/>
  </cols>
  <sheetData>
    <row r="1" spans="1:13" ht="24" customHeight="1">
      <c r="A1" s="379" t="s">
        <v>433</v>
      </c>
      <c r="B1" s="380"/>
      <c r="C1" s="380"/>
      <c r="D1" s="380"/>
      <c r="E1" s="380"/>
      <c r="F1" s="380"/>
      <c r="G1" s="380"/>
      <c r="H1" s="380"/>
      <c r="I1" s="380"/>
      <c r="J1" s="380"/>
      <c r="K1" s="381"/>
      <c r="L1" s="198"/>
      <c r="M1" s="198"/>
    </row>
    <row r="2" spans="1:14" ht="24" customHeight="1">
      <c r="A2" s="382" t="s">
        <v>314</v>
      </c>
      <c r="B2" s="182"/>
      <c r="C2" s="182"/>
      <c r="D2" s="182"/>
      <c r="E2" s="182"/>
      <c r="F2" s="182"/>
      <c r="G2" s="182"/>
      <c r="H2" s="182"/>
      <c r="I2" s="182"/>
      <c r="J2" s="182"/>
      <c r="K2" s="383"/>
      <c r="L2" s="198"/>
      <c r="M2" s="198"/>
      <c r="N2" s="288"/>
    </row>
    <row r="3" spans="1:13" ht="24" customHeight="1" thickBot="1">
      <c r="A3" s="566" t="s">
        <v>316</v>
      </c>
      <c r="B3" s="567"/>
      <c r="C3" s="567" t="s">
        <v>296</v>
      </c>
      <c r="D3" s="567"/>
      <c r="E3" s="567"/>
      <c r="F3" s="567"/>
      <c r="G3" s="567"/>
      <c r="H3" s="567"/>
      <c r="I3" s="567"/>
      <c r="J3" s="569"/>
      <c r="K3" s="568"/>
      <c r="L3" s="199"/>
      <c r="M3" s="199"/>
    </row>
    <row r="4" spans="1:13" ht="32.25" customHeight="1" thickBot="1">
      <c r="A4" s="215" t="s">
        <v>224</v>
      </c>
      <c r="B4" s="216" t="s">
        <v>225</v>
      </c>
      <c r="C4" s="217" t="s">
        <v>226</v>
      </c>
      <c r="D4" s="217" t="s">
        <v>241</v>
      </c>
      <c r="E4" s="218" t="s">
        <v>227</v>
      </c>
      <c r="F4" s="226" t="s">
        <v>228</v>
      </c>
      <c r="G4" s="217" t="s">
        <v>229</v>
      </c>
      <c r="H4" s="217" t="s">
        <v>233</v>
      </c>
      <c r="I4" s="216" t="s">
        <v>230</v>
      </c>
      <c r="J4" s="213" t="s">
        <v>231</v>
      </c>
      <c r="K4" s="378"/>
      <c r="L4" s="228"/>
      <c r="M4" s="209"/>
    </row>
    <row r="5" spans="1:17" s="198" customFormat="1" ht="24" customHeight="1" thickBot="1">
      <c r="A5" s="126">
        <v>1</v>
      </c>
      <c r="B5" s="194">
        <v>2</v>
      </c>
      <c r="C5" s="123">
        <v>3</v>
      </c>
      <c r="D5" s="123">
        <v>4</v>
      </c>
      <c r="E5" s="123">
        <v>5</v>
      </c>
      <c r="F5" s="123">
        <v>6</v>
      </c>
      <c r="G5" s="123">
        <v>7</v>
      </c>
      <c r="H5" s="123">
        <v>8</v>
      </c>
      <c r="I5" s="123">
        <v>9</v>
      </c>
      <c r="J5" s="212">
        <v>10</v>
      </c>
      <c r="K5" s="244"/>
      <c r="L5" s="229"/>
      <c r="M5" s="210"/>
      <c r="N5" s="204"/>
      <c r="O5" s="227"/>
      <c r="P5" s="227"/>
      <c r="Q5" s="227"/>
    </row>
    <row r="6" spans="1:13" s="198" customFormat="1" ht="21.75" customHeight="1">
      <c r="A6" s="126">
        <v>1</v>
      </c>
      <c r="B6" s="200" t="s">
        <v>234</v>
      </c>
      <c r="C6" s="175">
        <f>'Swo MARCH 12'!D118</f>
        <v>0</v>
      </c>
      <c r="D6" s="176">
        <f>'Swo MARCH 12'!E118</f>
        <v>0</v>
      </c>
      <c r="E6" s="175">
        <f>'Swo MARCH 12'!F118</f>
        <v>13</v>
      </c>
      <c r="F6" s="175">
        <f>'Swo MARCH 12'!G118</f>
        <v>1.68</v>
      </c>
      <c r="G6" s="175">
        <f>'Swo MARCH 12'!H118</f>
        <v>16.68</v>
      </c>
      <c r="H6" s="176">
        <f>'Swo MARCH 12'!I118</f>
        <v>6</v>
      </c>
      <c r="I6" s="138">
        <f>IF(C6&gt;0,(G6/C6)*100,0)</f>
        <v>0</v>
      </c>
      <c r="J6" s="137">
        <f>IF(E6&gt;0,(G6/E6)*100,0)</f>
        <v>128.3076923076923</v>
      </c>
      <c r="K6" s="245"/>
      <c r="L6" s="233"/>
      <c r="M6" s="205"/>
    </row>
    <row r="7" spans="1:15" s="198" customFormat="1" ht="21.75" customHeight="1">
      <c r="A7" s="126">
        <v>2</v>
      </c>
      <c r="B7" s="200" t="s">
        <v>235</v>
      </c>
      <c r="C7" s="175">
        <f>'Swo MARCH 12'!K118</f>
        <v>0</v>
      </c>
      <c r="D7" s="176">
        <f>'Swo MARCH 12'!L118</f>
        <v>0</v>
      </c>
      <c r="E7" s="175">
        <f>'Swo MARCH 12'!M118</f>
        <v>19</v>
      </c>
      <c r="F7" s="175">
        <f>'Swo MARCH 12'!N118</f>
        <v>2.54</v>
      </c>
      <c r="G7" s="175">
        <f>'Swo MARCH 12'!O118</f>
        <v>23.99</v>
      </c>
      <c r="H7" s="176">
        <f>'Swo MARCH 12'!P118</f>
        <v>9</v>
      </c>
      <c r="I7" s="138">
        <f aca="true" t="shared" si="0" ref="I7:I32">IF(C7&gt;0,(G7/C7)*100,0)</f>
        <v>0</v>
      </c>
      <c r="J7" s="137">
        <f aca="true" t="shared" si="1" ref="J7:J31">IF(E7&gt;0,(G7/E7)*100,0)</f>
        <v>126.26315789473684</v>
      </c>
      <c r="K7" s="245"/>
      <c r="L7" s="234"/>
      <c r="M7" s="125"/>
      <c r="O7" s="276"/>
    </row>
    <row r="8" spans="1:13" s="198" customFormat="1" ht="21.75" customHeight="1">
      <c r="A8" s="126">
        <v>3</v>
      </c>
      <c r="B8" s="200" t="s">
        <v>236</v>
      </c>
      <c r="C8" s="175">
        <f>'Swo MARCH 12'!R118</f>
        <v>0</v>
      </c>
      <c r="D8" s="176">
        <f>'Swo MARCH 12'!S118</f>
        <v>0</v>
      </c>
      <c r="E8" s="175">
        <f>'Swo MARCH 12'!T118</f>
        <v>16</v>
      </c>
      <c r="F8" s="175">
        <f>'Swo MARCH 12'!U118</f>
        <v>1.07</v>
      </c>
      <c r="G8" s="175">
        <f>'Swo MARCH 12'!V118</f>
        <v>22.81</v>
      </c>
      <c r="H8" s="176">
        <f>'Swo MARCH 12'!W118</f>
        <v>7</v>
      </c>
      <c r="I8" s="138">
        <f t="shared" si="0"/>
        <v>0</v>
      </c>
      <c r="J8" s="137">
        <f t="shared" si="1"/>
        <v>142.5625</v>
      </c>
      <c r="K8" s="245"/>
      <c r="L8" s="234"/>
      <c r="M8" s="125"/>
    </row>
    <row r="9" spans="1:13" s="198" customFormat="1" ht="21.75" customHeight="1">
      <c r="A9" s="126">
        <v>4</v>
      </c>
      <c r="B9" s="200" t="s">
        <v>238</v>
      </c>
      <c r="C9" s="175">
        <f>'Swo MARCH 12'!Y118</f>
        <v>0</v>
      </c>
      <c r="D9" s="176">
        <f>'Swo MARCH 12'!Z118</f>
        <v>0</v>
      </c>
      <c r="E9" s="175">
        <f>'Swo MARCH 12'!AA118</f>
        <v>0</v>
      </c>
      <c r="F9" s="175">
        <f>'Swo MARCH 12'!AB118</f>
        <v>0</v>
      </c>
      <c r="G9" s="175">
        <f>'Swo MARCH 12'!AC118</f>
        <v>0</v>
      </c>
      <c r="H9" s="176">
        <f>'Swo MARCH 12'!AD118</f>
        <v>0</v>
      </c>
      <c r="I9" s="138">
        <f t="shared" si="0"/>
        <v>0</v>
      </c>
      <c r="J9" s="137">
        <f t="shared" si="1"/>
        <v>0</v>
      </c>
      <c r="K9" s="245"/>
      <c r="L9" s="234"/>
      <c r="M9" s="125"/>
    </row>
    <row r="10" spans="1:13" s="198" customFormat="1" ht="21.75" customHeight="1">
      <c r="A10" s="126">
        <v>5</v>
      </c>
      <c r="B10" s="200" t="s">
        <v>237</v>
      </c>
      <c r="C10" s="175">
        <f>'Swo MARCH 12'!AF118</f>
        <v>0</v>
      </c>
      <c r="D10" s="176">
        <f>'Swo MARCH 12'!AG118</f>
        <v>0</v>
      </c>
      <c r="E10" s="175">
        <f>'Swo MARCH 12'!AH118</f>
        <v>21</v>
      </c>
      <c r="F10" s="175">
        <f>'Swo MARCH 12'!AI118</f>
        <v>3.58</v>
      </c>
      <c r="G10" s="175">
        <f>'Swo MARCH 12'!AJ118</f>
        <v>25.27</v>
      </c>
      <c r="H10" s="176">
        <f>'Swo MARCH 12'!AK118</f>
        <v>8</v>
      </c>
      <c r="I10" s="138">
        <f t="shared" si="0"/>
        <v>0</v>
      </c>
      <c r="J10" s="137">
        <f t="shared" si="1"/>
        <v>120.33333333333334</v>
      </c>
      <c r="K10" s="245"/>
      <c r="L10" s="234"/>
      <c r="M10" s="125"/>
    </row>
    <row r="11" spans="1:13" s="198" customFormat="1" ht="21.75" customHeight="1">
      <c r="A11" s="126">
        <v>6</v>
      </c>
      <c r="B11" s="200" t="s">
        <v>239</v>
      </c>
      <c r="C11" s="175">
        <f>'Swo MARCH 12'!AM118</f>
        <v>0</v>
      </c>
      <c r="D11" s="176">
        <f>'Swo MARCH 12'!AN118</f>
        <v>0</v>
      </c>
      <c r="E11" s="175">
        <f>'Swo MARCH 12'!AO118</f>
        <v>0</v>
      </c>
      <c r="F11" s="175">
        <f>'Swo MARCH 12'!AP118</f>
        <v>0</v>
      </c>
      <c r="G11" s="175">
        <f>'Swo MARCH 12'!AQ118</f>
        <v>0</v>
      </c>
      <c r="H11" s="176">
        <f>'Swo MARCH 12'!AR118</f>
        <v>0</v>
      </c>
      <c r="I11" s="138">
        <f t="shared" si="0"/>
        <v>0</v>
      </c>
      <c r="J11" s="137">
        <f t="shared" si="1"/>
        <v>0</v>
      </c>
      <c r="K11" s="245"/>
      <c r="L11" s="234"/>
      <c r="M11" s="125"/>
    </row>
    <row r="12" spans="1:13" s="198" customFormat="1" ht="21.75" customHeight="1">
      <c r="A12" s="126">
        <v>7</v>
      </c>
      <c r="B12" s="200" t="s">
        <v>240</v>
      </c>
      <c r="C12" s="175">
        <f>'Swo MARCH 12'!AT118</f>
        <v>0</v>
      </c>
      <c r="D12" s="176">
        <f>'Swo MARCH 12'!AU118</f>
        <v>0</v>
      </c>
      <c r="E12" s="175">
        <f>'Swo MARCH 12'!AV118</f>
        <v>25</v>
      </c>
      <c r="F12" s="175">
        <f>'Swo MARCH 12'!AW118</f>
        <v>2.85</v>
      </c>
      <c r="G12" s="175">
        <f>'Swo MARCH 12'!AX118</f>
        <v>27.99</v>
      </c>
      <c r="H12" s="176">
        <f>'Swo MARCH 12'!AY118</f>
        <v>8</v>
      </c>
      <c r="I12" s="138">
        <f t="shared" si="0"/>
        <v>0</v>
      </c>
      <c r="J12" s="137">
        <f t="shared" si="1"/>
        <v>111.96</v>
      </c>
      <c r="K12" s="245"/>
      <c r="L12" s="234"/>
      <c r="M12" s="125"/>
    </row>
    <row r="13" spans="1:13" s="198" customFormat="1" ht="21.75" customHeight="1">
      <c r="A13" s="126">
        <v>8</v>
      </c>
      <c r="B13" s="200" t="s">
        <v>261</v>
      </c>
      <c r="C13" s="175">
        <f>'Swo MARCH 12'!BA118</f>
        <v>0</v>
      </c>
      <c r="D13" s="176">
        <f>'Swo MARCH 12'!BB118</f>
        <v>0</v>
      </c>
      <c r="E13" s="175">
        <f>'Swo MARCH 12'!BC118</f>
        <v>24.75</v>
      </c>
      <c r="F13" s="175">
        <f>'Swo MARCH 12'!BD118</f>
        <v>0</v>
      </c>
      <c r="G13" s="175">
        <f>'Swo MARCH 12'!BE118</f>
        <v>28.01</v>
      </c>
      <c r="H13" s="176">
        <f>'Swo MARCH 12'!BF118</f>
        <v>0</v>
      </c>
      <c r="I13" s="138">
        <f t="shared" si="0"/>
        <v>0</v>
      </c>
      <c r="J13" s="137">
        <f t="shared" si="1"/>
        <v>113.17171717171716</v>
      </c>
      <c r="K13" s="245"/>
      <c r="L13" s="234"/>
      <c r="M13" s="125"/>
    </row>
    <row r="14" spans="1:13" s="198" customFormat="1" ht="21.75" customHeight="1">
      <c r="A14" s="126">
        <v>9</v>
      </c>
      <c r="B14" s="200" t="s">
        <v>242</v>
      </c>
      <c r="C14" s="175">
        <f>'Swo MARCH 12'!BH118</f>
        <v>0</v>
      </c>
      <c r="D14" s="176">
        <f>'Swo MARCH 12'!BI118</f>
        <v>0</v>
      </c>
      <c r="E14" s="175">
        <f>'Swo MARCH 12'!BJ118</f>
        <v>22</v>
      </c>
      <c r="F14" s="175">
        <f>'Swo MARCH 12'!BK118</f>
        <v>0.11</v>
      </c>
      <c r="G14" s="175">
        <f>'Swo MARCH 12'!BL118</f>
        <v>22.51</v>
      </c>
      <c r="H14" s="176">
        <f>'Swo MARCH 12'!BM118</f>
        <v>0</v>
      </c>
      <c r="I14" s="138">
        <f t="shared" si="0"/>
        <v>0</v>
      </c>
      <c r="J14" s="137">
        <f t="shared" si="1"/>
        <v>102.31818181818181</v>
      </c>
      <c r="K14" s="245"/>
      <c r="L14" s="234"/>
      <c r="M14" s="125"/>
    </row>
    <row r="15" spans="1:13" s="198" customFormat="1" ht="21.75" customHeight="1">
      <c r="A15" s="126">
        <v>10</v>
      </c>
      <c r="B15" s="200" t="s">
        <v>243</v>
      </c>
      <c r="C15" s="175">
        <f>'Swo MARCH 12'!BO118</f>
        <v>0</v>
      </c>
      <c r="D15" s="176">
        <f>'Swo MARCH 12'!BP118</f>
        <v>0</v>
      </c>
      <c r="E15" s="175">
        <f>'Swo MARCH 12'!BQ118</f>
        <v>14.64</v>
      </c>
      <c r="F15" s="175">
        <f>'Swo MARCH 12'!BR118</f>
        <v>0.86</v>
      </c>
      <c r="G15" s="175">
        <f>'Swo MARCH 12'!BS118</f>
        <v>28.61</v>
      </c>
      <c r="H15" s="176">
        <f>'Swo MARCH 12'!BT118</f>
        <v>0</v>
      </c>
      <c r="I15" s="138">
        <f t="shared" si="0"/>
        <v>0</v>
      </c>
      <c r="J15" s="137">
        <f t="shared" si="1"/>
        <v>195.42349726775956</v>
      </c>
      <c r="K15" s="245"/>
      <c r="L15" s="234"/>
      <c r="M15" s="125"/>
    </row>
    <row r="16" spans="1:13" s="198" customFormat="1" ht="21.75" customHeight="1">
      <c r="A16" s="126">
        <v>11</v>
      </c>
      <c r="B16" s="200" t="s">
        <v>244</v>
      </c>
      <c r="C16" s="175">
        <f>'Swo MARCH 12'!BV118</f>
        <v>0</v>
      </c>
      <c r="D16" s="176">
        <f>'Swo MARCH 12'!BW118</f>
        <v>0</v>
      </c>
      <c r="E16" s="175">
        <f>'Swo MARCH 12'!BX118</f>
        <v>12</v>
      </c>
      <c r="F16" s="175">
        <f>'Swo MARCH 12'!BY118</f>
        <v>0</v>
      </c>
      <c r="G16" s="175">
        <f>'Swo MARCH 12'!BZ118</f>
        <v>14.35</v>
      </c>
      <c r="H16" s="176">
        <f>'Swo MARCH 12'!CA118</f>
        <v>5</v>
      </c>
      <c r="I16" s="138">
        <f t="shared" si="0"/>
        <v>0</v>
      </c>
      <c r="J16" s="137">
        <f t="shared" si="1"/>
        <v>119.58333333333333</v>
      </c>
      <c r="K16" s="245"/>
      <c r="L16" s="234"/>
      <c r="M16" s="125"/>
    </row>
    <row r="17" spans="1:13" s="198" customFormat="1" ht="21.75" customHeight="1">
      <c r="A17" s="126">
        <v>12</v>
      </c>
      <c r="B17" s="200" t="s">
        <v>245</v>
      </c>
      <c r="C17" s="175">
        <f>'Swo MARCH 12'!CC118</f>
        <v>0</v>
      </c>
      <c r="D17" s="176">
        <f>'Swo MARCH 12'!CD118</f>
        <v>0</v>
      </c>
      <c r="E17" s="175">
        <f>'Swo MARCH 12'!CE118</f>
        <v>0</v>
      </c>
      <c r="F17" s="175">
        <f>'Swo MARCH 12'!CF118</f>
        <v>0</v>
      </c>
      <c r="G17" s="175">
        <f>'Swo MARCH 12'!CG118</f>
        <v>0</v>
      </c>
      <c r="H17" s="176">
        <f>'Swo MARCH 12'!CH118</f>
        <v>0</v>
      </c>
      <c r="I17" s="138">
        <f t="shared" si="0"/>
        <v>0</v>
      </c>
      <c r="J17" s="137">
        <f t="shared" si="1"/>
        <v>0</v>
      </c>
      <c r="K17" s="245"/>
      <c r="L17" s="234"/>
      <c r="M17" s="125"/>
    </row>
    <row r="18" spans="1:13" s="198" customFormat="1" ht="21.75" customHeight="1">
      <c r="A18" s="126">
        <v>13</v>
      </c>
      <c r="B18" s="200" t="s">
        <v>246</v>
      </c>
      <c r="C18" s="175">
        <f>'Swo MARCH 12'!CJ118</f>
        <v>0</v>
      </c>
      <c r="D18" s="176">
        <f>'Swo MARCH 12'!CK118</f>
        <v>0</v>
      </c>
      <c r="E18" s="175">
        <f>'Swo MARCH 12'!CL118</f>
        <v>18</v>
      </c>
      <c r="F18" s="175">
        <f>'Swo MARCH 12'!CM118</f>
        <v>0.72</v>
      </c>
      <c r="G18" s="175">
        <f>'Swo MARCH 12'!CN118</f>
        <v>19.24</v>
      </c>
      <c r="H18" s="176">
        <f>'Swo MARCH 12'!CO118</f>
        <v>6</v>
      </c>
      <c r="I18" s="138">
        <f t="shared" si="0"/>
        <v>0</v>
      </c>
      <c r="J18" s="137">
        <f t="shared" si="1"/>
        <v>106.88888888888887</v>
      </c>
      <c r="K18" s="245"/>
      <c r="L18" s="234"/>
      <c r="M18" s="125"/>
    </row>
    <row r="19" spans="1:13" s="198" customFormat="1" ht="21.75" customHeight="1">
      <c r="A19" s="126">
        <v>14</v>
      </c>
      <c r="B19" s="200" t="s">
        <v>247</v>
      </c>
      <c r="C19" s="175">
        <f>'Swo MARCH 12'!CQ118</f>
        <v>0</v>
      </c>
      <c r="D19" s="176">
        <f>'Swo MARCH 12'!CR118</f>
        <v>0</v>
      </c>
      <c r="E19" s="175">
        <f>'Swo MARCH 12'!CS118</f>
        <v>18</v>
      </c>
      <c r="F19" s="175">
        <f>'Swo MARCH 12'!CT118</f>
        <v>1.31</v>
      </c>
      <c r="G19" s="175">
        <f>'Swo MARCH 12'!CU118</f>
        <v>19.49</v>
      </c>
      <c r="H19" s="176">
        <f>'Swo MARCH 12'!CV118</f>
        <v>7</v>
      </c>
      <c r="I19" s="138">
        <f t="shared" si="0"/>
        <v>0</v>
      </c>
      <c r="J19" s="137">
        <f t="shared" si="1"/>
        <v>108.27777777777776</v>
      </c>
      <c r="K19" s="245"/>
      <c r="L19" s="234"/>
      <c r="M19" s="125"/>
    </row>
    <row r="20" spans="1:13" s="198" customFormat="1" ht="21.75" customHeight="1">
      <c r="A20" s="126">
        <v>15</v>
      </c>
      <c r="B20" s="200" t="s">
        <v>248</v>
      </c>
      <c r="C20" s="175">
        <f>'Swo MARCH 12'!CX118</f>
        <v>0</v>
      </c>
      <c r="D20" s="176">
        <f>'Swo MARCH 12'!CY118</f>
        <v>0</v>
      </c>
      <c r="E20" s="175">
        <f>'Swo MARCH 12'!CZ118</f>
        <v>15</v>
      </c>
      <c r="F20" s="175">
        <f>'Swo MARCH 12'!DA118</f>
        <v>1</v>
      </c>
      <c r="G20" s="175">
        <f>'Swo MARCH 12'!DB118</f>
        <v>16.71</v>
      </c>
      <c r="H20" s="176">
        <f>'Swo MARCH 12'!DC118</f>
        <v>0</v>
      </c>
      <c r="I20" s="138">
        <f t="shared" si="0"/>
        <v>0</v>
      </c>
      <c r="J20" s="137">
        <f t="shared" si="1"/>
        <v>111.4</v>
      </c>
      <c r="K20" s="245"/>
      <c r="L20" s="234"/>
      <c r="M20" s="125"/>
    </row>
    <row r="21" spans="1:13" s="198" customFormat="1" ht="21.75" customHeight="1">
      <c r="A21" s="126">
        <v>16</v>
      </c>
      <c r="B21" s="200" t="s">
        <v>249</v>
      </c>
      <c r="C21" s="175">
        <f>'Swo MARCH 12'!DE118</f>
        <v>0</v>
      </c>
      <c r="D21" s="176">
        <f>'Swo MARCH 12'!DF118</f>
        <v>0</v>
      </c>
      <c r="E21" s="175">
        <f>'Swo MARCH 12'!DG118</f>
        <v>18</v>
      </c>
      <c r="F21" s="175">
        <f>'Swo MARCH 12'!DH118</f>
        <v>1.02</v>
      </c>
      <c r="G21" s="175">
        <f>'Swo MARCH 12'!DI118</f>
        <v>22.21</v>
      </c>
      <c r="H21" s="176">
        <f>'Swo MARCH 12'!DJ118</f>
        <v>0</v>
      </c>
      <c r="I21" s="138">
        <f t="shared" si="0"/>
        <v>0</v>
      </c>
      <c r="J21" s="137">
        <f t="shared" si="1"/>
        <v>123.3888888888889</v>
      </c>
      <c r="K21" s="245"/>
      <c r="L21" s="234"/>
      <c r="M21" s="125"/>
    </row>
    <row r="22" spans="1:13" s="198" customFormat="1" ht="21.75" customHeight="1">
      <c r="A22" s="126">
        <v>17</v>
      </c>
      <c r="B22" s="200" t="s">
        <v>250</v>
      </c>
      <c r="C22" s="175">
        <f>'Swo MARCH 12'!DL118</f>
        <v>0</v>
      </c>
      <c r="D22" s="176">
        <f>'Swo MARCH 12'!DM118</f>
        <v>0</v>
      </c>
      <c r="E22" s="175">
        <f>'Swo MARCH 12'!DN118</f>
        <v>16</v>
      </c>
      <c r="F22" s="175">
        <f>'Swo MARCH 12'!DO118</f>
        <v>2.85</v>
      </c>
      <c r="G22" s="175">
        <f>'Swo MARCH 12'!DP118</f>
        <v>29.5</v>
      </c>
      <c r="H22" s="176">
        <f>'Swo MARCH 12'!DQ118</f>
        <v>8</v>
      </c>
      <c r="I22" s="138">
        <f t="shared" si="0"/>
        <v>0</v>
      </c>
      <c r="J22" s="137">
        <f t="shared" si="1"/>
        <v>184.375</v>
      </c>
      <c r="K22" s="245"/>
      <c r="L22" s="234"/>
      <c r="M22" s="125"/>
    </row>
    <row r="23" spans="1:13" s="198" customFormat="1" ht="21.75" customHeight="1">
      <c r="A23" s="126">
        <v>18</v>
      </c>
      <c r="B23" s="200" t="s">
        <v>251</v>
      </c>
      <c r="C23" s="175">
        <f>'Swo MARCH 12'!DS118</f>
        <v>0</v>
      </c>
      <c r="D23" s="176">
        <f>'Swo MARCH 12'!DT118</f>
        <v>0</v>
      </c>
      <c r="E23" s="175">
        <f>'Swo MARCH 12'!DU118</f>
        <v>0</v>
      </c>
      <c r="F23" s="175">
        <f>'Swo MARCH 12'!DV118</f>
        <v>0</v>
      </c>
      <c r="G23" s="175">
        <f>'Swo MARCH 12'!DW118</f>
        <v>0</v>
      </c>
      <c r="H23" s="176">
        <f>'Swo MARCH 12'!DX118</f>
        <v>0</v>
      </c>
      <c r="I23" s="138">
        <f t="shared" si="0"/>
        <v>0</v>
      </c>
      <c r="J23" s="137">
        <f t="shared" si="1"/>
        <v>0</v>
      </c>
      <c r="K23" s="245"/>
      <c r="L23" s="234"/>
      <c r="M23" s="125"/>
    </row>
    <row r="24" spans="1:13" s="198" customFormat="1" ht="21.75" customHeight="1">
      <c r="A24" s="126">
        <v>19</v>
      </c>
      <c r="B24" s="200" t="s">
        <v>252</v>
      </c>
      <c r="C24" s="175">
        <f>'Swo MARCH 12'!DZ118</f>
        <v>0</v>
      </c>
      <c r="D24" s="176">
        <f>'Swo MARCH 12'!EA118</f>
        <v>0</v>
      </c>
      <c r="E24" s="175">
        <f>'Swo MARCH 12'!EB118</f>
        <v>19</v>
      </c>
      <c r="F24" s="175">
        <f>'Swo MARCH 12'!EC118</f>
        <v>2</v>
      </c>
      <c r="G24" s="175">
        <f>'Swo MARCH 12'!ED118</f>
        <v>30.28</v>
      </c>
      <c r="H24" s="176">
        <f>'Swo MARCH 12'!EE118</f>
        <v>8</v>
      </c>
      <c r="I24" s="138">
        <f t="shared" si="0"/>
        <v>0</v>
      </c>
      <c r="J24" s="137">
        <f t="shared" si="1"/>
        <v>159.3684210526316</v>
      </c>
      <c r="K24" s="245"/>
      <c r="L24" s="234"/>
      <c r="M24" s="125"/>
    </row>
    <row r="25" spans="1:13" s="198" customFormat="1" ht="21.75" customHeight="1">
      <c r="A25" s="126">
        <v>20</v>
      </c>
      <c r="B25" s="200" t="s">
        <v>253</v>
      </c>
      <c r="C25" s="175">
        <f>'Swo MARCH 12'!EG118</f>
        <v>0</v>
      </c>
      <c r="D25" s="176">
        <f>'Swo MARCH 12'!EH118</f>
        <v>0</v>
      </c>
      <c r="E25" s="175">
        <f>'Swo MARCH 12'!EI118</f>
        <v>21</v>
      </c>
      <c r="F25" s="175">
        <f>'Swo MARCH 12'!EJ118</f>
        <v>2.41</v>
      </c>
      <c r="G25" s="175">
        <f>'Swo MARCH 12'!EK118</f>
        <v>22.41</v>
      </c>
      <c r="H25" s="176">
        <f>'Swo MARCH 12'!EL118</f>
        <v>0</v>
      </c>
      <c r="I25" s="138">
        <f t="shared" si="0"/>
        <v>0</v>
      </c>
      <c r="J25" s="137">
        <f t="shared" si="1"/>
        <v>106.71428571428572</v>
      </c>
      <c r="K25" s="245"/>
      <c r="L25" s="234"/>
      <c r="M25" s="125"/>
    </row>
    <row r="26" spans="1:13" s="198" customFormat="1" ht="21.75" customHeight="1">
      <c r="A26" s="126">
        <v>21</v>
      </c>
      <c r="B26" s="200" t="s">
        <v>254</v>
      </c>
      <c r="C26" s="175">
        <f>'Swo MARCH 12'!EN118</f>
        <v>0</v>
      </c>
      <c r="D26" s="176">
        <f>'Swo MARCH 12'!EO118</f>
        <v>0</v>
      </c>
      <c r="E26" s="175">
        <f>'Swo MARCH 12'!EP118</f>
        <v>0</v>
      </c>
      <c r="F26" s="175">
        <f>'Swo MARCH 12'!EQ118</f>
        <v>0</v>
      </c>
      <c r="G26" s="175">
        <f>'Swo MARCH 12'!ER118</f>
        <v>0</v>
      </c>
      <c r="H26" s="176">
        <f>'Swo MARCH 12'!ES118</f>
        <v>0</v>
      </c>
      <c r="I26" s="138">
        <f t="shared" si="0"/>
        <v>0</v>
      </c>
      <c r="J26" s="137">
        <f t="shared" si="1"/>
        <v>0</v>
      </c>
      <c r="K26" s="245"/>
      <c r="L26" s="234"/>
      <c r="M26" s="125"/>
    </row>
    <row r="27" spans="1:13" s="198" customFormat="1" ht="21.75" customHeight="1">
      <c r="A27" s="126">
        <v>22</v>
      </c>
      <c r="B27" s="200" t="s">
        <v>255</v>
      </c>
      <c r="C27" s="175">
        <f>'Swo MARCH 12'!EU118</f>
        <v>0</v>
      </c>
      <c r="D27" s="176">
        <f>'Swo MARCH 12'!EV118</f>
        <v>0</v>
      </c>
      <c r="E27" s="175">
        <f>'Swo MARCH 12'!EW118</f>
        <v>9</v>
      </c>
      <c r="F27" s="175">
        <f>'Swo MARCH 12'!EX118</f>
        <v>1.15</v>
      </c>
      <c r="G27" s="175">
        <f>'Swo MARCH 12'!EY118</f>
        <v>11</v>
      </c>
      <c r="H27" s="176">
        <f>'Swo MARCH 12'!EZ118</f>
        <v>9</v>
      </c>
      <c r="I27" s="138">
        <f t="shared" si="0"/>
        <v>0</v>
      </c>
      <c r="J27" s="138">
        <f t="shared" si="1"/>
        <v>122.22222222222223</v>
      </c>
      <c r="K27" s="245"/>
      <c r="L27" s="234"/>
      <c r="M27" s="125"/>
    </row>
    <row r="28" spans="1:13" s="198" customFormat="1" ht="21.75" customHeight="1">
      <c r="A28" s="126">
        <v>23</v>
      </c>
      <c r="B28" s="200" t="s">
        <v>256</v>
      </c>
      <c r="C28" s="175">
        <f>'Swo MARCH 12'!FB118</f>
        <v>0</v>
      </c>
      <c r="D28" s="176">
        <f>'Swo MARCH 12'!FC118</f>
        <v>0</v>
      </c>
      <c r="E28" s="175">
        <f>'Swo MARCH 12'!FD118</f>
        <v>0</v>
      </c>
      <c r="F28" s="175">
        <f>'Swo MARCH 12'!FE118</f>
        <v>0</v>
      </c>
      <c r="G28" s="175">
        <f>'Swo MARCH 12'!FF118</f>
        <v>0</v>
      </c>
      <c r="H28" s="176">
        <f>'Swo MARCH 12'!FG118</f>
        <v>0</v>
      </c>
      <c r="I28" s="138">
        <f t="shared" si="0"/>
        <v>0</v>
      </c>
      <c r="J28" s="137">
        <f t="shared" si="1"/>
        <v>0</v>
      </c>
      <c r="K28" s="245"/>
      <c r="L28" s="234"/>
      <c r="M28" s="125"/>
    </row>
    <row r="29" spans="1:13" s="198" customFormat="1" ht="21.75" customHeight="1">
      <c r="A29" s="126">
        <v>24</v>
      </c>
      <c r="B29" s="200" t="s">
        <v>257</v>
      </c>
      <c r="C29" s="175">
        <f>'Swo MARCH 12'!FI118</f>
        <v>0</v>
      </c>
      <c r="D29" s="176">
        <f>'Swo MARCH 12'!FJ118</f>
        <v>0</v>
      </c>
      <c r="E29" s="175">
        <f>'Swo MARCH 12'!FK118</f>
        <v>0</v>
      </c>
      <c r="F29" s="175">
        <f>'Swo MARCH 12'!FL118</f>
        <v>0</v>
      </c>
      <c r="G29" s="175">
        <f>'Swo MARCH 12'!FM118</f>
        <v>0</v>
      </c>
      <c r="H29" s="176">
        <f>'Swo MARCH 12'!FN118</f>
        <v>0</v>
      </c>
      <c r="I29" s="138">
        <f t="shared" si="0"/>
        <v>0</v>
      </c>
      <c r="J29" s="137">
        <f t="shared" si="1"/>
        <v>0</v>
      </c>
      <c r="K29" s="245"/>
      <c r="L29" s="234"/>
      <c r="M29" s="125"/>
    </row>
    <row r="30" spans="1:13" s="198" customFormat="1" ht="21.75" customHeight="1">
      <c r="A30" s="126">
        <v>25</v>
      </c>
      <c r="B30" s="200" t="s">
        <v>258</v>
      </c>
      <c r="C30" s="175">
        <f>'Swo MARCH 12'!FP118</f>
        <v>0</v>
      </c>
      <c r="D30" s="176">
        <f>'Swo MARCH 12'!FQ118</f>
        <v>0</v>
      </c>
      <c r="E30" s="175">
        <f>'Swo MARCH 12'!FR118</f>
        <v>20.5</v>
      </c>
      <c r="F30" s="175">
        <f>'Swo MARCH 12'!FS118</f>
        <v>1.2</v>
      </c>
      <c r="G30" s="175">
        <f>'Swo MARCH 12'!FT118</f>
        <v>23.11</v>
      </c>
      <c r="H30" s="176">
        <f>'Swo MARCH 12'!FU118</f>
        <v>0</v>
      </c>
      <c r="I30" s="138">
        <f t="shared" si="0"/>
        <v>0</v>
      </c>
      <c r="J30" s="137">
        <f t="shared" si="1"/>
        <v>112.73170731707316</v>
      </c>
      <c r="K30" s="245"/>
      <c r="L30" s="234"/>
      <c r="M30" s="125"/>
    </row>
    <row r="31" spans="1:13" s="198" customFormat="1" ht="21.75" customHeight="1">
      <c r="A31" s="126">
        <v>26</v>
      </c>
      <c r="B31" s="200" t="s">
        <v>259</v>
      </c>
      <c r="C31" s="175">
        <f>'Swo MARCH 12'!FW118</f>
        <v>0</v>
      </c>
      <c r="D31" s="176">
        <f>'Swo MARCH 12'!FX118</f>
        <v>0</v>
      </c>
      <c r="E31" s="175">
        <f>'Swo MARCH 12'!FY118</f>
        <v>0</v>
      </c>
      <c r="F31" s="175">
        <f>'Swo MARCH 12'!FZ118</f>
        <v>0</v>
      </c>
      <c r="G31" s="175">
        <f>'Swo MARCH 12'!GA118</f>
        <v>0</v>
      </c>
      <c r="H31" s="176">
        <f>'Swo MARCH 12'!GB118</f>
        <v>0</v>
      </c>
      <c r="I31" s="138">
        <f t="shared" si="0"/>
        <v>0</v>
      </c>
      <c r="J31" s="137">
        <f t="shared" si="1"/>
        <v>0</v>
      </c>
      <c r="K31" s="245"/>
      <c r="L31" s="234"/>
      <c r="M31" s="125"/>
    </row>
    <row r="32" spans="1:13" s="199" customFormat="1" ht="21.75" customHeight="1" thickBot="1">
      <c r="A32" s="127"/>
      <c r="B32" s="202" t="s">
        <v>260</v>
      </c>
      <c r="C32" s="221">
        <f aca="true" t="shared" si="2" ref="C32:H32">SUM(C6:C31)</f>
        <v>0</v>
      </c>
      <c r="D32" s="222">
        <f t="shared" si="2"/>
        <v>0</v>
      </c>
      <c r="E32" s="221">
        <f t="shared" si="2"/>
        <v>321.89</v>
      </c>
      <c r="F32" s="221">
        <f t="shared" si="2"/>
        <v>26.35</v>
      </c>
      <c r="G32" s="221">
        <f t="shared" si="2"/>
        <v>404.17</v>
      </c>
      <c r="H32" s="222">
        <f t="shared" si="2"/>
        <v>81</v>
      </c>
      <c r="I32" s="192">
        <f t="shared" si="0"/>
        <v>0</v>
      </c>
      <c r="J32" s="139">
        <f>IF(E32&gt;0,(G32/E32)*100,0)</f>
        <v>125.56152722979901</v>
      </c>
      <c r="K32" s="384"/>
      <c r="L32" s="235"/>
      <c r="M32" s="131"/>
    </row>
  </sheetData>
  <mergeCells count="2">
    <mergeCell ref="A3:B3"/>
    <mergeCell ref="C3:K3"/>
  </mergeCells>
  <printOptions horizontalCentered="1"/>
  <pageMargins left="0.75" right="0.75" top="1.31" bottom="1" header="0.5" footer="0.5"/>
  <pageSetup horizontalDpi="600" verticalDpi="600" orientation="portrait" paperSize="9" scale="96" r:id="rId1"/>
  <headerFooter alignWithMargins="0">
    <oddFooter>&amp;CPage &amp;P</oddFooter>
  </headerFooter>
</worksheet>
</file>

<file path=xl/worksheets/sheet34.xml><?xml version="1.0" encoding="utf-8"?>
<worksheet xmlns="http://schemas.openxmlformats.org/spreadsheetml/2006/main" xmlns:r="http://schemas.openxmlformats.org/officeDocument/2006/relationships">
  <dimension ref="A1:C22"/>
  <sheetViews>
    <sheetView showFormulas="1" workbookViewId="0" topLeftCell="A1">
      <selection activeCell="A1" sqref="A1"/>
    </sheetView>
  </sheetViews>
  <sheetFormatPr defaultColWidth="9.140625" defaultRowHeight="12.75"/>
  <cols>
    <col min="1" max="1" width="29.8515625" style="1" customWidth="1"/>
    <col min="2" max="2" width="1.28515625" style="1" customWidth="1"/>
    <col min="3" max="3" width="32.140625" style="1" customWidth="1"/>
    <col min="4" max="16384" width="9.140625" style="1" customWidth="1"/>
  </cols>
  <sheetData>
    <row r="1" ht="13.5" thickBot="1">
      <c r="A1" t="s">
        <v>124</v>
      </c>
    </row>
    <row r="2" spans="1:3" ht="13.5" thickBot="1">
      <c r="A2" s="2" t="s">
        <v>116</v>
      </c>
      <c r="C2" s="2" t="s">
        <v>117</v>
      </c>
    </row>
    <row r="3" ht="15">
      <c r="A3" s="3" t="e">
        <v>#REF!</v>
      </c>
    </row>
    <row r="4" ht="15">
      <c r="A4" s="4" t="s">
        <v>123</v>
      </c>
    </row>
    <row r="5" ht="12.75">
      <c r="A5" s="5" t="s">
        <v>121</v>
      </c>
    </row>
    <row r="6" ht="13.5" thickBot="1">
      <c r="A6" s="6" t="e">
        <v>#REF!</v>
      </c>
    </row>
    <row r="8" ht="13.5" thickBot="1"/>
    <row r="9" ht="13.5" thickBot="1">
      <c r="A9" s="2" t="s">
        <v>118</v>
      </c>
    </row>
    <row r="10" ht="13.5" thickBot="1">
      <c r="C10" s="2" t="s">
        <v>119</v>
      </c>
    </row>
    <row r="20" ht="13.5" thickBot="1"/>
    <row r="21" ht="13.5" thickBot="1"/>
    <row r="22" ht="13.5" thickBot="1">
      <c r="C22" s="2" t="s">
        <v>120</v>
      </c>
    </row>
    <row r="30" ht="13.5" thickBot="1"/>
    <row r="32" ht="13.5" thickBot="1"/>
    <row r="35" ht="13.5" thickBot="1"/>
  </sheetData>
  <sheetProtection password="CFB0" sheet="1" objects="1"/>
  <printOptions/>
  <pageMargins left="0.75" right="0.75" top="0.41" bottom="0.5" header="0.22" footer="0.27"/>
  <pageSetup horizontalDpi="600" verticalDpi="600" orientation="landscape" paperSize="9" r:id="rId1"/>
</worksheet>
</file>

<file path=xl/worksheets/sheet35.xml><?xml version="1.0" encoding="utf-8"?>
<worksheet xmlns="http://schemas.openxmlformats.org/spreadsheetml/2006/main" xmlns:r="http://schemas.openxmlformats.org/officeDocument/2006/relationships">
  <dimension ref="A1:C22"/>
  <sheetViews>
    <sheetView showFormulas="1" workbookViewId="0" topLeftCell="A1">
      <selection activeCell="A1" sqref="A1"/>
    </sheetView>
  </sheetViews>
  <sheetFormatPr defaultColWidth="9.140625" defaultRowHeight="12.75"/>
  <cols>
    <col min="1" max="1" width="29.8515625" style="1" customWidth="1"/>
    <col min="2" max="2" width="1.28515625" style="1" customWidth="1"/>
    <col min="3" max="3" width="32.140625" style="1" customWidth="1"/>
    <col min="4" max="16384" width="9.140625" style="1" customWidth="1"/>
  </cols>
  <sheetData>
    <row r="1" ht="13.5" thickBot="1">
      <c r="A1" t="s">
        <v>124</v>
      </c>
    </row>
    <row r="2" spans="1:3" ht="13.5" thickBot="1">
      <c r="A2" s="2" t="s">
        <v>116</v>
      </c>
      <c r="C2" s="2" t="s">
        <v>117</v>
      </c>
    </row>
    <row r="3" ht="15">
      <c r="A3" s="3" t="s">
        <v>125</v>
      </c>
    </row>
    <row r="4" ht="15">
      <c r="A4" s="4" t="s">
        <v>126</v>
      </c>
    </row>
    <row r="5" ht="12.75">
      <c r="A5" s="5" t="s">
        <v>127</v>
      </c>
    </row>
    <row r="6" ht="13.5" thickBot="1">
      <c r="A6" s="6">
        <v>3</v>
      </c>
    </row>
    <row r="8" ht="13.5" thickBot="1"/>
    <row r="9" ht="13.5" thickBot="1">
      <c r="A9" s="2" t="s">
        <v>118</v>
      </c>
    </row>
    <row r="10" ht="13.5" thickBot="1">
      <c r="C10" s="2" t="s">
        <v>119</v>
      </c>
    </row>
    <row r="20" ht="13.5" thickBot="1"/>
    <row r="21" ht="13.5" thickBot="1"/>
    <row r="22" ht="13.5" thickBot="1">
      <c r="C22" s="2" t="s">
        <v>120</v>
      </c>
    </row>
    <row r="30" ht="13.5" thickBot="1"/>
    <row r="32" ht="13.5" thickBot="1"/>
    <row r="35" ht="13.5" thickBot="1"/>
  </sheetData>
  <sheetProtection password="CFB0" sheet="1" objects="1"/>
  <printOptions/>
  <pageMargins left="0.75" right="0.75" top="0.41" bottom="0.5" header="0.22" footer="0.27"/>
  <pageSetup horizontalDpi="600" verticalDpi="600" orientation="landscape" paperSize="9" r:id="rId1"/>
</worksheet>
</file>

<file path=xl/worksheets/sheet36.xml><?xml version="1.0" encoding="utf-8"?>
<worksheet xmlns="http://schemas.openxmlformats.org/spreadsheetml/2006/main" xmlns:r="http://schemas.openxmlformats.org/officeDocument/2006/relationships">
  <dimension ref="A1:C22"/>
  <sheetViews>
    <sheetView showFormulas="1" workbookViewId="0" topLeftCell="A1">
      <selection activeCell="A1" sqref="A1"/>
    </sheetView>
  </sheetViews>
  <sheetFormatPr defaultColWidth="9.140625" defaultRowHeight="12.75"/>
  <cols>
    <col min="1" max="1" width="29.8515625" style="1" customWidth="1"/>
    <col min="2" max="2" width="1.28515625" style="1" customWidth="1"/>
    <col min="3" max="3" width="32.140625" style="1" customWidth="1"/>
    <col min="4" max="16384" width="9.140625" style="1" customWidth="1"/>
  </cols>
  <sheetData>
    <row r="1" ht="13.5" thickBot="1">
      <c r="A1" t="s">
        <v>124</v>
      </c>
    </row>
    <row r="2" spans="1:3" ht="13.5" thickBot="1">
      <c r="A2" s="2" t="s">
        <v>116</v>
      </c>
      <c r="C2" s="2" t="s">
        <v>117</v>
      </c>
    </row>
    <row r="3" ht="15">
      <c r="A3" s="3" t="s">
        <v>125</v>
      </c>
    </row>
    <row r="4" ht="15">
      <c r="A4" s="4" t="s">
        <v>128</v>
      </c>
    </row>
    <row r="5" ht="12.75">
      <c r="A5" s="5" t="s">
        <v>127</v>
      </c>
    </row>
    <row r="6" ht="13.5" thickBot="1">
      <c r="A6" s="6">
        <v>3</v>
      </c>
    </row>
    <row r="8" ht="13.5" thickBot="1"/>
    <row r="9" ht="13.5" thickBot="1">
      <c r="A9" s="2" t="s">
        <v>118</v>
      </c>
    </row>
    <row r="10" ht="13.5" thickBot="1">
      <c r="C10" s="2" t="s">
        <v>119</v>
      </c>
    </row>
    <row r="20" ht="13.5" thickBot="1"/>
    <row r="21" ht="13.5" thickBot="1"/>
    <row r="22" ht="13.5" thickBot="1">
      <c r="C22" s="2" t="s">
        <v>120</v>
      </c>
    </row>
    <row r="30" ht="13.5" thickBot="1"/>
    <row r="32" ht="13.5" thickBot="1"/>
    <row r="35" ht="13.5" thickBot="1"/>
  </sheetData>
  <sheetProtection password="CFB0" sheet="1" objects="1"/>
  <printOptions/>
  <pageMargins left="0.75" right="0.75" top="0.41" bottom="0.5" header="0.22" footer="0.27"/>
  <pageSetup horizontalDpi="600" verticalDpi="600" orientation="landscape" paperSize="9" r:id="rId1"/>
</worksheet>
</file>

<file path=xl/worksheets/sheet37.xml><?xml version="1.0" encoding="utf-8"?>
<worksheet xmlns="http://schemas.openxmlformats.org/spreadsheetml/2006/main" xmlns:r="http://schemas.openxmlformats.org/officeDocument/2006/relationships">
  <dimension ref="A1:C22"/>
  <sheetViews>
    <sheetView showFormulas="1" workbookViewId="0" topLeftCell="A1">
      <selection activeCell="A1" sqref="A1"/>
    </sheetView>
  </sheetViews>
  <sheetFormatPr defaultColWidth="9.140625" defaultRowHeight="12.75"/>
  <cols>
    <col min="1" max="1" width="29.8515625" style="1" customWidth="1"/>
    <col min="2" max="2" width="1.28515625" style="1" customWidth="1"/>
    <col min="3" max="3" width="32.140625" style="1" customWidth="1"/>
    <col min="4" max="16384" width="9.140625" style="1" customWidth="1"/>
  </cols>
  <sheetData>
    <row r="1" ht="13.5" thickBot="1">
      <c r="A1" t="s">
        <v>124</v>
      </c>
    </row>
    <row r="2" spans="1:3" ht="13.5" thickBot="1">
      <c r="A2" s="2" t="s">
        <v>116</v>
      </c>
      <c r="C2" s="2" t="s">
        <v>117</v>
      </c>
    </row>
    <row r="3" ht="15">
      <c r="A3" s="3" t="s">
        <v>129</v>
      </c>
    </row>
    <row r="4" ht="15">
      <c r="A4" s="4" t="s">
        <v>128</v>
      </c>
    </row>
    <row r="5" ht="12.75">
      <c r="A5" s="5" t="s">
        <v>127</v>
      </c>
    </row>
    <row r="6" ht="13.5" thickBot="1">
      <c r="A6" s="6">
        <v>3</v>
      </c>
    </row>
    <row r="8" ht="13.5" thickBot="1"/>
    <row r="9" ht="13.5" thickBot="1">
      <c r="A9" s="2" t="s">
        <v>118</v>
      </c>
    </row>
    <row r="10" ht="13.5" thickBot="1">
      <c r="C10" s="2" t="s">
        <v>119</v>
      </c>
    </row>
    <row r="20" ht="13.5" thickBot="1"/>
    <row r="21" ht="13.5" thickBot="1"/>
    <row r="22" ht="13.5" thickBot="1">
      <c r="C22" s="2" t="s">
        <v>120</v>
      </c>
    </row>
    <row r="30" ht="13.5" thickBot="1"/>
    <row r="32" ht="13.5" thickBot="1"/>
    <row r="35" ht="13.5" thickBot="1"/>
  </sheetData>
  <sheetProtection password="CFB0" sheet="1" objects="1"/>
  <printOptions/>
  <pageMargins left="0.75" right="0.75" top="0.41" bottom="0.5" header="0.22" footer="0.27"/>
  <pageSetup horizontalDpi="600" verticalDpi="600" orientation="landscape" paperSize="9" r:id="rId1"/>
</worksheet>
</file>

<file path=xl/worksheets/sheet38.xml><?xml version="1.0" encoding="utf-8"?>
<worksheet xmlns="http://schemas.openxmlformats.org/spreadsheetml/2006/main" xmlns:r="http://schemas.openxmlformats.org/officeDocument/2006/relationships">
  <dimension ref="A2:C35"/>
  <sheetViews>
    <sheetView showFormulas="1" workbookViewId="0" topLeftCell="A1">
      <selection activeCell="A1" sqref="A1"/>
    </sheetView>
  </sheetViews>
  <sheetFormatPr defaultColWidth="9.140625" defaultRowHeight="12.75"/>
  <cols>
    <col min="1" max="1" width="29.8515625" style="1" customWidth="1"/>
    <col min="2" max="2" width="1.28515625" style="1" customWidth="1"/>
    <col min="3" max="3" width="32.140625" style="1" customWidth="1"/>
    <col min="4" max="16384" width="9.140625" style="1" customWidth="1"/>
  </cols>
  <sheetData>
    <row r="1" ht="13.5" thickBot="1"/>
    <row r="2" spans="1:3" ht="13.5" thickBot="1">
      <c r="A2" s="7"/>
      <c r="C2" s="7"/>
    </row>
    <row r="3" spans="1:3" ht="12.75">
      <c r="A3" s="7"/>
      <c r="C3" s="8"/>
    </row>
    <row r="4" spans="1:3" ht="12.75">
      <c r="A4" s="7"/>
      <c r="C4" s="8"/>
    </row>
    <row r="5" spans="1:3" ht="12.75">
      <c r="A5" s="7"/>
      <c r="C5" s="8"/>
    </row>
    <row r="6" spans="1:3" ht="13.5" thickBot="1">
      <c r="A6" s="7"/>
      <c r="C6" s="8"/>
    </row>
    <row r="7" ht="12.75">
      <c r="C7" s="8"/>
    </row>
    <row r="8" ht="13.5" thickBot="1">
      <c r="C8" s="8"/>
    </row>
    <row r="9" ht="13.5" thickBot="1">
      <c r="A9" s="7"/>
    </row>
    <row r="10" spans="1:3" ht="13.5" thickBot="1">
      <c r="A10" s="8"/>
      <c r="C10" s="7"/>
    </row>
    <row r="11" spans="1:3" ht="12.75">
      <c r="A11" s="8"/>
      <c r="C11" s="8"/>
    </row>
    <row r="12" spans="1:3" ht="12.75">
      <c r="A12" s="8"/>
      <c r="C12" s="8"/>
    </row>
    <row r="13" spans="1:3" ht="12.75">
      <c r="A13" s="8"/>
      <c r="C13" s="8"/>
    </row>
    <row r="14" spans="1:3" ht="12.75">
      <c r="A14" s="8"/>
      <c r="C14" s="8"/>
    </row>
    <row r="15" spans="1:3" ht="12.75">
      <c r="A15" s="8"/>
      <c r="C15" s="8"/>
    </row>
    <row r="16" spans="1:3" ht="12.75">
      <c r="A16" s="8"/>
      <c r="C16" s="8"/>
    </row>
    <row r="17" spans="1:3" ht="12.75">
      <c r="A17" s="8"/>
      <c r="C17" s="8"/>
    </row>
    <row r="18" spans="1:3" ht="12.75">
      <c r="A18" s="8"/>
      <c r="C18" s="8"/>
    </row>
    <row r="19" spans="1:3" ht="12.75">
      <c r="A19" s="8"/>
      <c r="C19" s="8"/>
    </row>
    <row r="20" spans="1:3" ht="13.5" thickBot="1">
      <c r="A20" s="8"/>
      <c r="C20" s="8"/>
    </row>
    <row r="21" ht="13.5" thickBot="1">
      <c r="A21" s="8"/>
    </row>
    <row r="22" spans="1:3" ht="13.5" thickBot="1">
      <c r="A22" s="8"/>
      <c r="C22" s="7"/>
    </row>
    <row r="23" spans="1:3" ht="12.75">
      <c r="A23" s="8"/>
      <c r="C23" s="8"/>
    </row>
    <row r="24" spans="1:3" ht="12.75">
      <c r="A24" s="8"/>
      <c r="C24" s="7"/>
    </row>
    <row r="25" spans="1:3" ht="12.75">
      <c r="A25" s="8"/>
      <c r="C25" s="8"/>
    </row>
    <row r="26" spans="1:3" ht="12.75">
      <c r="A26" s="8"/>
      <c r="C26" s="7"/>
    </row>
    <row r="27" spans="1:3" ht="12.75">
      <c r="A27" s="8"/>
      <c r="C27" s="8"/>
    </row>
    <row r="28" spans="1:3" ht="12.75">
      <c r="A28" s="8"/>
      <c r="C28" s="8"/>
    </row>
    <row r="29" spans="1:3" ht="12.75">
      <c r="A29" s="8"/>
      <c r="C29" s="8"/>
    </row>
    <row r="30" spans="1:3" ht="13.5" thickBot="1">
      <c r="A30" s="8"/>
      <c r="C30" s="8"/>
    </row>
    <row r="31" ht="12.75">
      <c r="C31" s="8"/>
    </row>
    <row r="32" ht="13.5" thickBot="1">
      <c r="C32" s="8"/>
    </row>
    <row r="33" spans="1:3" ht="12.75">
      <c r="A33" s="8"/>
      <c r="C33" s="7"/>
    </row>
    <row r="34" spans="1:3" ht="12.75">
      <c r="A34" s="8"/>
      <c r="C34" s="8"/>
    </row>
    <row r="35" spans="1:3" ht="13.5" thickBot="1">
      <c r="A35" s="8"/>
      <c r="C35" s="8"/>
    </row>
  </sheetData>
  <sheetProtection password="CFB0" sheet="1" objects="1"/>
  <printOptions/>
  <pageMargins left="0.75" right="0.75" top="0.41" bottom="0.5" header="0.22" footer="0.27"/>
  <pageSetup horizontalDpi="600" verticalDpi="600" orientation="landscape" paperSize="9" r:id="rId1"/>
</worksheet>
</file>

<file path=xl/worksheets/sheet39.xml><?xml version="1.0" encoding="utf-8"?>
<worksheet xmlns="http://schemas.openxmlformats.org/spreadsheetml/2006/main" xmlns:r="http://schemas.openxmlformats.org/officeDocument/2006/relationships">
  <dimension ref="A2:C35"/>
  <sheetViews>
    <sheetView workbookViewId="0" topLeftCell="A1">
      <selection activeCell="C26" sqref="C26"/>
    </sheetView>
  </sheetViews>
  <sheetFormatPr defaultColWidth="9.140625" defaultRowHeight="12.75"/>
  <cols>
    <col min="1" max="1" width="29.8515625" style="1" customWidth="1"/>
    <col min="2" max="2" width="1.28515625" style="1" customWidth="1"/>
    <col min="3" max="3" width="32.140625" style="1" customWidth="1"/>
    <col min="4" max="16384" width="9.140625" style="1" customWidth="1"/>
  </cols>
  <sheetData>
    <row r="1" ht="13.5" thickBot="1"/>
    <row r="2" spans="1:3" ht="13.5" thickBot="1">
      <c r="A2" s="7"/>
      <c r="C2" s="7"/>
    </row>
    <row r="3" spans="1:3" ht="12.75">
      <c r="A3" s="7"/>
      <c r="C3" s="8"/>
    </row>
    <row r="4" spans="1:3" ht="12.75">
      <c r="A4" s="7"/>
      <c r="C4" s="8"/>
    </row>
    <row r="5" spans="1:3" ht="12.75">
      <c r="A5" s="7"/>
      <c r="C5" s="8"/>
    </row>
    <row r="6" spans="1:3" ht="13.5" thickBot="1">
      <c r="A6" s="7"/>
      <c r="C6" s="8"/>
    </row>
    <row r="7" ht="12.75">
      <c r="C7" s="8"/>
    </row>
    <row r="8" ht="13.5" thickBot="1">
      <c r="C8" s="8"/>
    </row>
    <row r="9" ht="13.5" thickBot="1">
      <c r="A9" s="7"/>
    </row>
    <row r="10" spans="1:3" ht="13.5" thickBot="1">
      <c r="A10" s="8"/>
      <c r="C10" s="7"/>
    </row>
    <row r="11" spans="1:3" ht="12.75">
      <c r="A11" s="8"/>
      <c r="C11" s="8"/>
    </row>
    <row r="12" spans="1:3" ht="12.75">
      <c r="A12" s="8"/>
      <c r="C12" s="8"/>
    </row>
    <row r="13" spans="1:3" ht="12.75">
      <c r="A13" s="8"/>
      <c r="C13" s="8"/>
    </row>
    <row r="14" spans="1:3" ht="12.75">
      <c r="A14" s="8"/>
      <c r="C14" s="8"/>
    </row>
    <row r="15" spans="1:3" ht="12.75">
      <c r="A15" s="8"/>
      <c r="C15" s="8"/>
    </row>
    <row r="16" spans="1:3" ht="12.75">
      <c r="A16" s="8"/>
      <c r="C16" s="8"/>
    </row>
    <row r="17" spans="1:3" ht="12.75">
      <c r="A17" s="8"/>
      <c r="C17" s="8"/>
    </row>
    <row r="18" spans="1:3" ht="12.75">
      <c r="A18" s="8"/>
      <c r="C18" s="8"/>
    </row>
    <row r="19" spans="1:3" ht="12.75">
      <c r="A19" s="8"/>
      <c r="C19" s="8"/>
    </row>
    <row r="20" spans="1:3" ht="13.5" thickBot="1">
      <c r="A20" s="8"/>
      <c r="C20" s="8"/>
    </row>
    <row r="21" ht="13.5" thickBot="1">
      <c r="A21" s="8"/>
    </row>
    <row r="22" spans="1:3" ht="13.5" thickBot="1">
      <c r="A22" s="8"/>
      <c r="C22" s="7"/>
    </row>
    <row r="23" spans="1:3" ht="12.75">
      <c r="A23" s="8"/>
      <c r="C23" s="8"/>
    </row>
    <row r="24" spans="1:3" ht="12.75">
      <c r="A24" s="8"/>
      <c r="C24" s="7"/>
    </row>
    <row r="25" spans="1:3" ht="12.75">
      <c r="A25" s="8"/>
      <c r="C25" s="8"/>
    </row>
    <row r="26" spans="1:3" ht="12.75">
      <c r="A26" s="8"/>
      <c r="C26" s="7"/>
    </row>
    <row r="27" spans="1:3" ht="12.75">
      <c r="A27" s="8"/>
      <c r="C27" s="8"/>
    </row>
    <row r="28" spans="1:3" ht="12.75">
      <c r="A28" s="8"/>
      <c r="C28" s="8"/>
    </row>
    <row r="29" spans="1:3" ht="12.75">
      <c r="A29" s="8"/>
      <c r="C29" s="8"/>
    </row>
    <row r="30" spans="1:3" ht="13.5" thickBot="1">
      <c r="A30" s="8"/>
      <c r="C30" s="8"/>
    </row>
    <row r="31" ht="12.75">
      <c r="C31" s="8"/>
    </row>
    <row r="32" ht="13.5" thickBot="1">
      <c r="C32" s="8"/>
    </row>
    <row r="33" spans="1:3" ht="12.75">
      <c r="A33" s="8"/>
      <c r="C33" s="7"/>
    </row>
    <row r="34" spans="1:3" ht="12.75">
      <c r="A34" s="8"/>
      <c r="C34" s="8"/>
    </row>
    <row r="35" spans="1:3" ht="13.5" thickBot="1">
      <c r="A35" s="8"/>
      <c r="C35" s="8"/>
    </row>
  </sheetData>
  <sheetProtection password="CFB0" sheet="1" objects="1"/>
  <printOptions/>
  <pageMargins left="0.75" right="0.75" top="0.41" bottom="0.5" header="0.22" footer="0.27"/>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V40"/>
  <sheetViews>
    <sheetView zoomScale="120" zoomScaleNormal="120" zoomScaleSheetLayoutView="100" workbookViewId="0" topLeftCell="A1">
      <pane xSplit="1" ySplit="3" topLeftCell="B8" activePane="bottomRight" state="frozen"/>
      <selection pane="topLeft" activeCell="K22" sqref="K22"/>
      <selection pane="topRight" activeCell="K22" sqref="K22"/>
      <selection pane="bottomLeft" activeCell="K22" sqref="K22"/>
      <selection pane="bottomRight" activeCell="A8" sqref="A8"/>
    </sheetView>
  </sheetViews>
  <sheetFormatPr defaultColWidth="9.140625" defaultRowHeight="12.75"/>
  <cols>
    <col min="1" max="1" width="12.421875" style="291" customWidth="1"/>
    <col min="2" max="2" width="13.57421875" style="291" customWidth="1"/>
    <col min="3" max="3" width="9.140625" style="291" bestFit="1" customWidth="1"/>
    <col min="4" max="4" width="7.00390625" style="291" bestFit="1" customWidth="1"/>
    <col min="5" max="6" width="5.7109375" style="291" customWidth="1"/>
    <col min="7" max="16384" width="2.7109375" style="291" customWidth="1"/>
  </cols>
  <sheetData>
    <row r="1" spans="1:13" ht="12.75">
      <c r="A1" s="291" t="s">
        <v>349</v>
      </c>
      <c r="B1" s="291" t="s">
        <v>352</v>
      </c>
      <c r="I1" s="291" t="s">
        <v>345</v>
      </c>
      <c r="M1" s="291" t="s">
        <v>350</v>
      </c>
    </row>
    <row r="2" spans="1:2" ht="12.75">
      <c r="A2" s="291" t="str">
        <f>A1&amp;" "&amp;B1</f>
        <v>AIPT NIRO</v>
      </c>
      <c r="B2" s="291" t="str">
        <f>""&amp;A1</f>
        <v>AIPT</v>
      </c>
    </row>
    <row r="3" spans="1:14" ht="12.75">
      <c r="A3" s="291" t="s">
        <v>345</v>
      </c>
      <c r="B3" s="331" t="str">
        <f>MID($A$3,1,1)</f>
        <v>B</v>
      </c>
      <c r="C3" s="297" t="str">
        <f>MID($A$3,2,3)</f>
        <v>ASA</v>
      </c>
      <c r="D3" s="297" t="str">
        <f>MID($A$3,3,2)</f>
        <v>SA</v>
      </c>
      <c r="E3" s="297" t="str">
        <f>MID($A$3,4,1)</f>
        <v>A</v>
      </c>
      <c r="F3" s="297" t="str">
        <f>MID($A$3,5,1)</f>
        <v>N</v>
      </c>
      <c r="I3" s="297" t="str">
        <f>I1&amp;"  "&amp;M1</f>
        <v>BASAN  PALAJ</v>
      </c>
      <c r="J3" s="297"/>
      <c r="K3" s="297"/>
      <c r="L3" s="297"/>
      <c r="M3" s="297"/>
      <c r="N3" s="297"/>
    </row>
    <row r="4" spans="1:8" ht="12.75">
      <c r="A4" s="292"/>
      <c r="B4" s="293" t="str">
        <f>MID(A3,1,1)</f>
        <v>B</v>
      </c>
      <c r="C4" s="294"/>
      <c r="F4" s="294"/>
      <c r="G4" s="294"/>
      <c r="H4" s="294"/>
    </row>
    <row r="5" spans="1:16" ht="12.75">
      <c r="A5" s="292"/>
      <c r="B5" s="295"/>
      <c r="C5" s="294"/>
      <c r="D5" s="294"/>
      <c r="E5" s="294"/>
      <c r="F5" s="294"/>
      <c r="G5" s="294"/>
      <c r="H5" s="294"/>
      <c r="I5" s="291" t="s">
        <v>354</v>
      </c>
      <c r="L5" s="291" t="s">
        <v>355</v>
      </c>
      <c r="P5" s="300" t="s">
        <v>356</v>
      </c>
    </row>
    <row r="6" spans="1:8" ht="12.75">
      <c r="A6" s="292"/>
      <c r="B6" s="295"/>
      <c r="C6" s="294"/>
      <c r="D6" s="294"/>
      <c r="E6" s="294"/>
      <c r="F6" s="294"/>
      <c r="G6" s="294"/>
      <c r="H6" s="294"/>
    </row>
    <row r="7" spans="1:9" ht="12.75">
      <c r="A7" s="292"/>
      <c r="B7" s="295"/>
      <c r="C7" s="294"/>
      <c r="D7" s="294"/>
      <c r="E7" s="294"/>
      <c r="F7" s="294"/>
      <c r="G7" s="294"/>
      <c r="H7" s="294"/>
      <c r="I7" s="297" t="str">
        <f>IF(I5="MALE",P5," ")</f>
        <v>√</v>
      </c>
    </row>
    <row r="8" spans="1:19" ht="12.75">
      <c r="A8" s="292" t="str">
        <f>A1&amp;" "&amp;A2</f>
        <v>AIPT AIPT NIRO</v>
      </c>
      <c r="B8" s="295"/>
      <c r="C8" s="294"/>
      <c r="D8" s="294"/>
      <c r="E8" s="294"/>
      <c r="F8" s="294"/>
      <c r="G8" s="294" t="s">
        <v>357</v>
      </c>
      <c r="H8" s="294"/>
      <c r="M8" s="291" t="s">
        <v>358</v>
      </c>
      <c r="S8" s="291" t="s">
        <v>133</v>
      </c>
    </row>
    <row r="9" spans="1:8" ht="12.75">
      <c r="A9" s="292" t="s">
        <v>350</v>
      </c>
      <c r="B9" s="295" t="str">
        <f>(A9)&amp;(A10)</f>
        <v>PALAJPREM</v>
      </c>
      <c r="C9" s="294"/>
      <c r="D9" s="294"/>
      <c r="E9" s="294"/>
      <c r="F9" s="294"/>
      <c r="G9" s="294"/>
      <c r="H9" s="294"/>
    </row>
    <row r="10" spans="1:22" ht="12.75">
      <c r="A10" s="292" t="s">
        <v>351</v>
      </c>
      <c r="B10" s="295" t="str">
        <f>MID(A9,1,5)</f>
        <v>PALAJ</v>
      </c>
      <c r="C10" s="294"/>
      <c r="D10" s="294"/>
      <c r="E10" s="294"/>
      <c r="F10" s="294"/>
      <c r="G10" s="501" t="str">
        <f>"      "&amp;IF(G8&gt;" ",G8," ")</f>
        <v>      PLOT NO,857/1,</v>
      </c>
      <c r="H10" s="510"/>
      <c r="I10" s="510"/>
      <c r="J10" s="510"/>
      <c r="K10" s="510"/>
      <c r="L10" s="510"/>
      <c r="M10" s="510"/>
      <c r="N10" s="511"/>
      <c r="O10" s="498" t="s">
        <v>359</v>
      </c>
      <c r="P10" s="499"/>
      <c r="Q10" s="499"/>
      <c r="R10" s="499"/>
      <c r="S10" s="499"/>
      <c r="T10" s="499"/>
      <c r="U10" s="499"/>
      <c r="V10" s="500"/>
    </row>
    <row r="11" spans="1:16" ht="12.75">
      <c r="A11" s="292"/>
      <c r="B11" s="295"/>
      <c r="C11" s="294"/>
      <c r="D11" s="294"/>
      <c r="E11" s="294"/>
      <c r="F11" s="294"/>
      <c r="G11" s="512" t="str">
        <f>G8</f>
        <v>PLOT NO,857/1,</v>
      </c>
      <c r="H11" s="513"/>
      <c r="I11" s="513"/>
      <c r="J11" s="513"/>
      <c r="K11" s="513"/>
      <c r="L11" s="513"/>
      <c r="M11" s="513"/>
      <c r="N11" s="513"/>
      <c r="O11" s="513"/>
      <c r="P11" s="514"/>
    </row>
    <row r="12" spans="1:8" ht="12.75">
      <c r="A12" s="292"/>
      <c r="B12" s="295">
        <f>MID(A19,1,1)</f>
      </c>
      <c r="C12" s="294"/>
      <c r="D12" s="294"/>
      <c r="E12" s="294"/>
      <c r="F12" s="294"/>
      <c r="G12" s="301" t="str">
        <f>"    "&amp;G8</f>
        <v>    PLOT NO,857/1,</v>
      </c>
      <c r="H12" s="294"/>
    </row>
    <row r="13" spans="1:8" ht="12.75">
      <c r="A13" s="292"/>
      <c r="B13" s="298" t="str">
        <f>(A1)&amp;("  ")&amp;(A3)&amp;(" ")&amp;(A9)&amp;(" ")&amp;(A10)&amp;("  ")&amp;(P5)</f>
        <v>AIPT  BASAN PALAJ PREM  √</v>
      </c>
      <c r="C13" s="299"/>
      <c r="D13" s="299"/>
      <c r="E13" s="299"/>
      <c r="F13" s="294"/>
      <c r="G13" s="294"/>
      <c r="H13" s="294"/>
    </row>
    <row r="14" spans="1:8" ht="12.75">
      <c r="A14" s="292"/>
      <c r="B14" s="295" t="str">
        <f>(A10)&amp;"  "&amp;(A3)&amp;"  "&amp;(A9)</f>
        <v>PREM  BASAN  PALAJ</v>
      </c>
      <c r="C14" s="294"/>
      <c r="D14" s="294"/>
      <c r="E14" s="294"/>
      <c r="F14" s="294"/>
      <c r="G14" s="294"/>
      <c r="H14" s="294"/>
    </row>
    <row r="15" spans="1:14" ht="12.75">
      <c r="A15" s="292"/>
      <c r="B15" s="295"/>
      <c r="C15" s="294"/>
      <c r="D15" s="294"/>
      <c r="E15" s="294"/>
      <c r="F15" s="294"/>
      <c r="G15" s="294"/>
      <c r="H15" s="294" t="s">
        <v>360</v>
      </c>
      <c r="K15" s="296"/>
      <c r="L15" s="296"/>
      <c r="M15" s="296"/>
      <c r="N15" s="296"/>
    </row>
    <row r="16" spans="1:8" ht="12.75">
      <c r="A16" s="292"/>
      <c r="B16" s="298" t="str">
        <f>A1&amp;"  "&amp;A3&amp;"  "&amp;A9</f>
        <v>AIPT  BASAN  PALAJ</v>
      </c>
      <c r="C16" s="299"/>
      <c r="D16" s="299"/>
      <c r="E16" s="294"/>
      <c r="F16" s="294"/>
      <c r="G16" s="294"/>
      <c r="H16" s="294"/>
    </row>
    <row r="17" spans="1:8" ht="12.75">
      <c r="A17" s="292"/>
      <c r="B17" s="295"/>
      <c r="C17" s="294" t="s">
        <v>353</v>
      </c>
      <c r="D17" s="294"/>
      <c r="E17" s="294"/>
      <c r="F17" s="294"/>
      <c r="G17" s="294"/>
      <c r="H17" s="294"/>
    </row>
    <row r="18" spans="1:8" ht="12.75">
      <c r="A18" s="292"/>
      <c r="B18" s="295"/>
      <c r="C18" s="294"/>
      <c r="D18" s="294"/>
      <c r="E18" s="294"/>
      <c r="F18" s="294"/>
      <c r="G18" s="294"/>
      <c r="H18" s="294"/>
    </row>
    <row r="19" spans="1:8" ht="12.75">
      <c r="A19" s="292"/>
      <c r="B19" s="295"/>
      <c r="C19" s="294">
        <v>2500</v>
      </c>
      <c r="D19" s="299">
        <f>IF(C19&lt;3000,0,IF(C19&lt;6000,20,IF(C19&lt;9000,80,IF(C19&lt;12000,150,200))))</f>
        <v>0</v>
      </c>
      <c r="E19" s="294"/>
      <c r="F19" s="294"/>
      <c r="G19" s="294"/>
      <c r="H19" s="294"/>
    </row>
    <row r="20" spans="1:8" ht="12.75">
      <c r="A20" s="292"/>
      <c r="B20" s="295"/>
      <c r="C20" s="294">
        <v>3500</v>
      </c>
      <c r="D20" s="294">
        <f>IF(C20&lt;3000,0,IF(C20&lt;6000,20,IF(C20&lt;9000,80,IF(C20&lt;12000,150,200))))</f>
        <v>20</v>
      </c>
      <c r="E20" s="294"/>
      <c r="F20" s="294"/>
      <c r="G20" s="294"/>
      <c r="H20" s="294"/>
    </row>
    <row r="21" spans="1:8" ht="12.75">
      <c r="A21" s="292"/>
      <c r="B21" s="295"/>
      <c r="C21" s="294">
        <v>9100</v>
      </c>
      <c r="D21" s="294">
        <f>IF(C21&lt;3000,0,IF(C21&lt;6000,20,IF(C21&lt;9000,80,IF(C21&lt;12000,150,200))))</f>
        <v>150</v>
      </c>
      <c r="E21" s="294"/>
      <c r="F21" s="294"/>
      <c r="G21" s="294"/>
      <c r="H21" s="294"/>
    </row>
    <row r="22" spans="1:8" ht="12.75">
      <c r="A22" s="292"/>
      <c r="B22" s="295"/>
      <c r="C22" s="294">
        <v>4000</v>
      </c>
      <c r="D22" s="294">
        <f>IF(C22&lt;3000,0,IF(C22&lt;6000,20,IF(C22&lt;9000,80,IF(C22&lt;12000,150,200))))</f>
        <v>20</v>
      </c>
      <c r="E22" s="294"/>
      <c r="F22" s="294"/>
      <c r="G22" s="294"/>
      <c r="H22" s="294"/>
    </row>
    <row r="23" spans="1:8" ht="12.75">
      <c r="A23" s="292"/>
      <c r="B23" s="295"/>
      <c r="C23" s="294">
        <v>13000</v>
      </c>
      <c r="D23" s="294">
        <f>IF(C23&lt;3000,0,IF(C23&lt;6000,20,IF(C23&lt;9000,80,IF(C23&lt;12000,150,200))))</f>
        <v>200</v>
      </c>
      <c r="E23" s="294"/>
      <c r="F23" s="294"/>
      <c r="G23" s="294"/>
      <c r="H23" s="294"/>
    </row>
    <row r="24" spans="1:8" ht="12.75">
      <c r="A24" s="292"/>
      <c r="B24" s="295"/>
      <c r="C24" s="294"/>
      <c r="D24" s="294"/>
      <c r="E24" s="294"/>
      <c r="F24" s="294"/>
      <c r="G24" s="294"/>
      <c r="H24" s="294"/>
    </row>
    <row r="25" spans="1:8" ht="12.75">
      <c r="A25" s="292"/>
      <c r="B25" s="295"/>
      <c r="C25" s="294"/>
      <c r="D25" s="294"/>
      <c r="E25" s="294"/>
      <c r="F25" s="294"/>
      <c r="G25" s="294"/>
      <c r="H25" s="294"/>
    </row>
    <row r="26" spans="1:8" ht="12.75">
      <c r="A26" s="292" t="s">
        <v>345</v>
      </c>
      <c r="B26" s="295" t="s">
        <v>361</v>
      </c>
      <c r="C26" s="294"/>
      <c r="D26" s="294"/>
      <c r="E26" s="294"/>
      <c r="F26" s="294"/>
      <c r="G26" s="294"/>
      <c r="H26" s="294"/>
    </row>
    <row r="27" spans="1:8" ht="12.75">
      <c r="A27" s="292" t="str">
        <f>MID(A26,1,8)</f>
        <v>BASAN</v>
      </c>
      <c r="B27" s="295"/>
      <c r="C27" s="294"/>
      <c r="D27" s="294"/>
      <c r="E27" s="294"/>
      <c r="F27" s="294"/>
      <c r="G27" s="294"/>
      <c r="H27" s="294"/>
    </row>
    <row r="28" spans="1:8" ht="12.75">
      <c r="A28" s="304" t="str">
        <f>"      "&amp;A27</f>
        <v>      BASAN</v>
      </c>
      <c r="B28" s="295"/>
      <c r="C28" s="294"/>
      <c r="D28" s="294"/>
      <c r="E28" s="294"/>
      <c r="F28" s="294"/>
      <c r="G28" s="294"/>
      <c r="H28" s="294"/>
    </row>
    <row r="29" spans="1:8" ht="12.75">
      <c r="A29" s="292"/>
      <c r="B29" s="295"/>
      <c r="C29" s="294"/>
      <c r="D29" s="294"/>
      <c r="E29" s="294"/>
      <c r="F29" s="294"/>
      <c r="G29" s="294"/>
      <c r="H29" s="294"/>
    </row>
    <row r="30" spans="1:8" ht="12.75">
      <c r="A30" s="292"/>
      <c r="B30" s="295"/>
      <c r="C30" s="294"/>
      <c r="D30" s="294"/>
      <c r="E30" s="294"/>
      <c r="F30" s="294"/>
      <c r="G30" s="294"/>
      <c r="H30" s="294"/>
    </row>
    <row r="31" spans="1:8" ht="12.75">
      <c r="A31" s="292"/>
      <c r="B31" s="295"/>
      <c r="C31" s="294"/>
      <c r="D31" s="294"/>
      <c r="E31" s="294"/>
      <c r="F31" s="294"/>
      <c r="G31" s="294"/>
      <c r="H31" s="294"/>
    </row>
    <row r="32" spans="1:8" ht="12.75">
      <c r="A32" s="292"/>
      <c r="B32" s="295"/>
      <c r="C32" s="294"/>
      <c r="D32" s="294"/>
      <c r="E32" s="294"/>
      <c r="F32" s="294"/>
      <c r="G32" s="294"/>
      <c r="H32" s="294"/>
    </row>
    <row r="33" spans="1:14" ht="12.75">
      <c r="A33" s="292"/>
      <c r="B33" s="295"/>
      <c r="C33" s="294"/>
      <c r="D33" s="294"/>
      <c r="E33" s="294"/>
      <c r="F33" s="294"/>
      <c r="G33" s="294"/>
      <c r="H33" s="294"/>
      <c r="K33" s="296"/>
      <c r="L33" s="296"/>
      <c r="M33" s="296"/>
      <c r="N33" s="296"/>
    </row>
    <row r="34" spans="1:8" ht="12.75">
      <c r="A34" s="292"/>
      <c r="B34" s="295"/>
      <c r="C34" s="294"/>
      <c r="D34" s="294"/>
      <c r="E34" s="294"/>
      <c r="F34" s="294"/>
      <c r="G34" s="294"/>
      <c r="H34" s="294"/>
    </row>
    <row r="35" spans="1:8" ht="12.75">
      <c r="A35" s="292"/>
      <c r="B35" s="295"/>
      <c r="C35" s="294"/>
      <c r="D35" s="294"/>
      <c r="E35" s="294"/>
      <c r="F35" s="294"/>
      <c r="G35" s="294"/>
      <c r="H35" s="294"/>
    </row>
    <row r="36" spans="1:8" ht="12.75">
      <c r="A36" s="292"/>
      <c r="B36" s="295"/>
      <c r="C36" s="294"/>
      <c r="D36" s="294"/>
      <c r="E36" s="294"/>
      <c r="F36" s="294"/>
      <c r="G36" s="294"/>
      <c r="H36" s="294"/>
    </row>
    <row r="37" spans="1:8" ht="12.75">
      <c r="A37" s="292"/>
      <c r="B37" s="295"/>
      <c r="C37" s="294"/>
      <c r="D37" s="294"/>
      <c r="E37" s="294"/>
      <c r="F37" s="294"/>
      <c r="G37" s="294"/>
      <c r="H37" s="294"/>
    </row>
    <row r="38" spans="1:8" ht="12.75">
      <c r="A38" s="292"/>
      <c r="B38" s="294"/>
      <c r="C38" s="294"/>
      <c r="D38" s="294"/>
      <c r="E38" s="294"/>
      <c r="F38" s="294"/>
      <c r="G38" s="294"/>
      <c r="H38" s="294"/>
    </row>
    <row r="39" spans="1:8" ht="12.75">
      <c r="A39" s="292"/>
      <c r="B39" s="294"/>
      <c r="C39" s="294"/>
      <c r="D39" s="294"/>
      <c r="E39" s="294"/>
      <c r="F39" s="294"/>
      <c r="G39" s="294"/>
      <c r="H39" s="294"/>
    </row>
    <row r="40" spans="1:8" ht="12.75">
      <c r="A40" s="292"/>
      <c r="B40" s="294"/>
      <c r="C40" s="294"/>
      <c r="D40" s="294"/>
      <c r="E40" s="294"/>
      <c r="F40" s="294"/>
      <c r="G40" s="294"/>
      <c r="H40" s="294"/>
    </row>
  </sheetData>
  <mergeCells count="3">
    <mergeCell ref="O10:V10"/>
    <mergeCell ref="G10:N10"/>
    <mergeCell ref="G11:P11"/>
  </mergeCells>
  <printOptions/>
  <pageMargins left="0.75" right="0.75" top="1" bottom="1" header="0.5" footer="0.5"/>
  <pageSetup horizontalDpi="600" verticalDpi="600" orientation="portrait" paperSize="9" r:id="rId1"/>
  <colBreaks count="1" manualBreakCount="1">
    <brk id="9" max="65535" man="1"/>
  </colBreaks>
</worksheet>
</file>

<file path=xl/worksheets/sheet40.xml><?xml version="1.0" encoding="utf-8"?>
<worksheet xmlns="http://schemas.openxmlformats.org/spreadsheetml/2006/main" xmlns:r="http://schemas.openxmlformats.org/officeDocument/2006/relationships">
  <dimension ref="A2:C35"/>
  <sheetViews>
    <sheetView workbookViewId="0" topLeftCell="A1">
      <selection activeCell="C26" sqref="C26"/>
    </sheetView>
  </sheetViews>
  <sheetFormatPr defaultColWidth="9.140625" defaultRowHeight="12.75"/>
  <cols>
    <col min="1" max="1" width="29.8515625" style="1" customWidth="1"/>
    <col min="2" max="2" width="1.28515625" style="1" customWidth="1"/>
    <col min="3" max="3" width="32.140625" style="1" customWidth="1"/>
    <col min="4" max="16384" width="9.140625" style="1" customWidth="1"/>
  </cols>
  <sheetData>
    <row r="1" ht="13.5" thickBot="1"/>
    <row r="2" spans="1:3" ht="13.5" thickBot="1">
      <c r="A2" s="7"/>
      <c r="C2" s="7"/>
    </row>
    <row r="3" spans="1:3" ht="12.75">
      <c r="A3" s="7"/>
      <c r="C3" s="9"/>
    </row>
    <row r="4" spans="1:3" ht="12.75">
      <c r="A4" s="7"/>
      <c r="C4" s="9"/>
    </row>
    <row r="5" spans="1:3" ht="12.75">
      <c r="A5" s="7"/>
      <c r="C5" s="9"/>
    </row>
    <row r="6" spans="1:3" ht="13.5" thickBot="1">
      <c r="A6" s="7"/>
      <c r="C6" s="9"/>
    </row>
    <row r="7" ht="12.75">
      <c r="C7" s="9"/>
    </row>
    <row r="8" ht="13.5" thickBot="1">
      <c r="C8" s="9"/>
    </row>
    <row r="9" ht="13.5" thickBot="1">
      <c r="A9" s="7"/>
    </row>
    <row r="10" spans="1:3" ht="13.5" thickBot="1">
      <c r="A10" s="9"/>
      <c r="C10" s="7"/>
    </row>
    <row r="11" spans="1:3" ht="12.75">
      <c r="A11" s="9"/>
      <c r="C11" s="9"/>
    </row>
    <row r="12" spans="1:3" ht="12.75">
      <c r="A12" s="9"/>
      <c r="C12" s="9"/>
    </row>
    <row r="13" spans="1:3" ht="12.75">
      <c r="A13" s="9"/>
      <c r="C13" s="9"/>
    </row>
    <row r="14" spans="1:3" ht="12.75">
      <c r="A14" s="9"/>
      <c r="C14" s="9"/>
    </row>
    <row r="15" spans="1:3" ht="12.75">
      <c r="A15" s="9"/>
      <c r="C15" s="9"/>
    </row>
    <row r="16" spans="1:3" ht="12.75">
      <c r="A16" s="9"/>
      <c r="C16" s="9"/>
    </row>
    <row r="17" spans="1:3" ht="12.75">
      <c r="A17" s="9"/>
      <c r="C17" s="9"/>
    </row>
    <row r="18" spans="1:3" ht="12.75">
      <c r="A18" s="9"/>
      <c r="C18" s="9"/>
    </row>
    <row r="19" spans="1:3" ht="12.75">
      <c r="A19" s="9"/>
      <c r="C19" s="9"/>
    </row>
    <row r="20" spans="1:3" ht="13.5" thickBot="1">
      <c r="A20" s="9"/>
      <c r="C20" s="9"/>
    </row>
    <row r="21" ht="13.5" thickBot="1">
      <c r="A21" s="9"/>
    </row>
    <row r="22" spans="1:3" ht="13.5" thickBot="1">
      <c r="A22" s="9"/>
      <c r="C22" s="7"/>
    </row>
    <row r="23" spans="1:3" ht="12.75">
      <c r="A23" s="9"/>
      <c r="C23" s="9"/>
    </row>
    <row r="24" spans="1:3" ht="12.75">
      <c r="A24" s="9"/>
      <c r="C24" s="7"/>
    </row>
    <row r="25" spans="1:3" ht="12.75">
      <c r="A25" s="9"/>
      <c r="C25" s="9"/>
    </row>
    <row r="26" spans="1:3" ht="12.75">
      <c r="A26" s="9"/>
      <c r="C26" s="7"/>
    </row>
    <row r="27" spans="1:3" ht="12.75">
      <c r="A27" s="9"/>
      <c r="C27" s="9"/>
    </row>
    <row r="28" spans="1:3" ht="12.75">
      <c r="A28" s="9"/>
      <c r="C28" s="9"/>
    </row>
    <row r="29" spans="1:3" ht="12.75">
      <c r="A29" s="9"/>
      <c r="C29" s="9"/>
    </row>
    <row r="30" spans="1:3" ht="13.5" thickBot="1">
      <c r="A30" s="9"/>
      <c r="C30" s="9"/>
    </row>
    <row r="31" ht="12.75">
      <c r="C31" s="9"/>
    </row>
    <row r="32" ht="13.5" thickBot="1">
      <c r="C32" s="9"/>
    </row>
    <row r="33" spans="1:3" ht="12.75">
      <c r="A33" s="9"/>
      <c r="C33" s="7"/>
    </row>
    <row r="34" spans="1:3" ht="12.75">
      <c r="A34" s="9"/>
      <c r="C34" s="9"/>
    </row>
    <row r="35" spans="1:3" ht="13.5" thickBot="1">
      <c r="A35" s="9"/>
      <c r="C35" s="9"/>
    </row>
  </sheetData>
  <sheetProtection password="CFB0" sheet="1" objects="1"/>
  <printOptions/>
  <pageMargins left="0.75" right="0.75" top="0.41" bottom="0.5" header="0.22" footer="0.27"/>
  <pageSetup horizontalDpi="600" verticalDpi="600" orientation="landscape" paperSize="9" r:id="rId1"/>
</worksheet>
</file>

<file path=xl/worksheets/sheet41.xml><?xml version="1.0" encoding="utf-8"?>
<worksheet xmlns="http://schemas.openxmlformats.org/spreadsheetml/2006/main" xmlns:r="http://schemas.openxmlformats.org/officeDocument/2006/relationships">
  <dimension ref="A2:C35"/>
  <sheetViews>
    <sheetView workbookViewId="0" topLeftCell="A1">
      <selection activeCell="C26" sqref="C26"/>
    </sheetView>
  </sheetViews>
  <sheetFormatPr defaultColWidth="9.140625" defaultRowHeight="12.75"/>
  <cols>
    <col min="1" max="1" width="29.8515625" style="1" customWidth="1"/>
    <col min="2" max="2" width="1.28515625" style="1" customWidth="1"/>
    <col min="3" max="3" width="32.140625" style="1" customWidth="1"/>
    <col min="4" max="16384" width="9.140625" style="1" customWidth="1"/>
  </cols>
  <sheetData>
    <row r="1" ht="13.5" thickBot="1"/>
    <row r="2" spans="1:3" ht="13.5" thickBot="1">
      <c r="A2" s="7"/>
      <c r="C2" s="7"/>
    </row>
    <row r="3" spans="1:3" ht="12.75">
      <c r="A3" s="7"/>
      <c r="C3"/>
    </row>
    <row r="4" spans="1:3" ht="12.75">
      <c r="A4" s="7"/>
      <c r="C4"/>
    </row>
    <row r="5" spans="1:3" ht="12.75">
      <c r="A5" s="7"/>
      <c r="C5"/>
    </row>
    <row r="6" spans="1:3" ht="13.5" thickBot="1">
      <c r="A6" s="7"/>
      <c r="C6"/>
    </row>
    <row r="7" ht="12.75">
      <c r="C7"/>
    </row>
    <row r="8" ht="13.5" thickBot="1">
      <c r="C8"/>
    </row>
    <row r="9" ht="13.5" thickBot="1">
      <c r="A9" s="7"/>
    </row>
    <row r="10" spans="1:3" ht="13.5" thickBot="1">
      <c r="A10"/>
      <c r="C10" s="7"/>
    </row>
    <row r="11" spans="1:3" ht="12.75">
      <c r="A11"/>
      <c r="C11"/>
    </row>
    <row r="12" spans="1:3" ht="12.75">
      <c r="A12"/>
      <c r="C12"/>
    </row>
    <row r="13" spans="1:3" ht="12.75">
      <c r="A13"/>
      <c r="C13"/>
    </row>
    <row r="14" spans="1:3" ht="12.75">
      <c r="A14"/>
      <c r="C14"/>
    </row>
    <row r="15" spans="1:3" ht="12.75">
      <c r="A15"/>
      <c r="C15"/>
    </row>
    <row r="16" spans="1:3" ht="12.75">
      <c r="A16"/>
      <c r="C16"/>
    </row>
    <row r="17" spans="1:3" ht="12.75">
      <c r="A17"/>
      <c r="C17"/>
    </row>
    <row r="18" spans="1:3" ht="12.75">
      <c r="A18"/>
      <c r="C18"/>
    </row>
    <row r="19" spans="1:3" ht="12.75">
      <c r="A19"/>
      <c r="C19"/>
    </row>
    <row r="20" spans="1:3" ht="13.5" thickBot="1">
      <c r="A20"/>
      <c r="C20"/>
    </row>
    <row r="21" ht="13.5" thickBot="1">
      <c r="A21"/>
    </row>
    <row r="22" spans="1:3" ht="13.5" thickBot="1">
      <c r="A22"/>
      <c r="C22" s="7"/>
    </row>
    <row r="23" spans="1:3" ht="12.75">
      <c r="A23"/>
      <c r="C23"/>
    </row>
    <row r="24" spans="1:3" ht="12.75">
      <c r="A24"/>
      <c r="C24" s="7"/>
    </row>
    <row r="25" spans="1:3" ht="12.75">
      <c r="A25"/>
      <c r="C25"/>
    </row>
    <row r="26" spans="1:3" ht="12.75">
      <c r="A26"/>
      <c r="C26" s="7"/>
    </row>
    <row r="27" spans="1:3" ht="12.75">
      <c r="A27"/>
      <c r="C27"/>
    </row>
    <row r="28" spans="1:3" ht="12.75">
      <c r="A28"/>
      <c r="C28"/>
    </row>
    <row r="29" spans="1:3" ht="12.75">
      <c r="A29"/>
      <c r="C29"/>
    </row>
    <row r="30" spans="1:3" ht="13.5" thickBot="1">
      <c r="A30"/>
      <c r="C30"/>
    </row>
    <row r="31" ht="12.75">
      <c r="C31"/>
    </row>
    <row r="32" ht="13.5" thickBot="1">
      <c r="C32"/>
    </row>
    <row r="33" spans="1:3" ht="12.75">
      <c r="A33"/>
      <c r="C33" s="7"/>
    </row>
    <row r="34" spans="1:3" ht="12.75">
      <c r="A34"/>
      <c r="C34"/>
    </row>
    <row r="35" spans="1:3" ht="13.5" thickBot="1">
      <c r="A35"/>
      <c r="C35"/>
    </row>
  </sheetData>
  <sheetProtection password="CFB0" sheet="1" objects="1"/>
  <printOptions/>
  <pageMargins left="0.75" right="0.75" top="0.41" bottom="0.5" header="0.22" footer="0.27"/>
  <pageSetup horizontalDpi="600" verticalDpi="600" orientation="landscape" paperSize="9" r:id="rId1"/>
</worksheet>
</file>

<file path=xl/worksheets/sheet42.xml><?xml version="1.0" encoding="utf-8"?>
<worksheet xmlns="http://schemas.openxmlformats.org/spreadsheetml/2006/main" xmlns:r="http://schemas.openxmlformats.org/officeDocument/2006/relationships">
  <dimension ref="A2:C35"/>
  <sheetViews>
    <sheetView workbookViewId="0" topLeftCell="A1">
      <selection activeCell="C26" sqref="C26"/>
    </sheetView>
  </sheetViews>
  <sheetFormatPr defaultColWidth="9.140625" defaultRowHeight="12.75"/>
  <cols>
    <col min="1" max="1" width="29.8515625" style="1" customWidth="1"/>
    <col min="2" max="2" width="1.28515625" style="1" customWidth="1"/>
    <col min="3" max="3" width="32.140625" style="1" customWidth="1"/>
    <col min="4" max="16384" width="9.140625" style="1" customWidth="1"/>
  </cols>
  <sheetData>
    <row r="1" ht="13.5" thickBot="1"/>
    <row r="2" spans="1:3" ht="13.5" thickBot="1">
      <c r="A2" s="7"/>
      <c r="C2" s="7"/>
    </row>
    <row r="3" spans="1:3" ht="12.75">
      <c r="A3" s="7"/>
      <c r="C3"/>
    </row>
    <row r="4" spans="1:3" ht="12.75">
      <c r="A4" s="7"/>
      <c r="C4"/>
    </row>
    <row r="5" spans="1:3" ht="12.75">
      <c r="A5" s="7"/>
      <c r="C5"/>
    </row>
    <row r="6" spans="1:3" ht="13.5" thickBot="1">
      <c r="A6" s="7"/>
      <c r="C6"/>
    </row>
    <row r="7" ht="12.75">
      <c r="C7"/>
    </row>
    <row r="8" ht="13.5" thickBot="1">
      <c r="C8"/>
    </row>
    <row r="9" ht="13.5" thickBot="1">
      <c r="A9" s="7"/>
    </row>
    <row r="10" spans="1:3" ht="13.5" thickBot="1">
      <c r="A10"/>
      <c r="C10" s="7"/>
    </row>
    <row r="11" spans="1:3" ht="12.75">
      <c r="A11"/>
      <c r="C11"/>
    </row>
    <row r="12" spans="1:3" ht="12.75">
      <c r="A12"/>
      <c r="C12"/>
    </row>
    <row r="13" spans="1:3" ht="12.75">
      <c r="A13"/>
      <c r="C13"/>
    </row>
    <row r="14" spans="1:3" ht="12.75">
      <c r="A14"/>
      <c r="C14"/>
    </row>
    <row r="15" spans="1:3" ht="12.75">
      <c r="A15"/>
      <c r="C15"/>
    </row>
    <row r="16" spans="1:3" ht="12.75">
      <c r="A16"/>
      <c r="C16"/>
    </row>
    <row r="17" spans="1:3" ht="12.75">
      <c r="A17"/>
      <c r="C17"/>
    </row>
    <row r="18" spans="1:3" ht="12.75">
      <c r="A18"/>
      <c r="C18"/>
    </row>
    <row r="19" spans="1:3" ht="12.75">
      <c r="A19"/>
      <c r="C19"/>
    </row>
    <row r="20" spans="1:3" ht="13.5" thickBot="1">
      <c r="A20"/>
      <c r="C20"/>
    </row>
    <row r="21" ht="13.5" thickBot="1">
      <c r="A21"/>
    </row>
    <row r="22" spans="1:3" ht="13.5" thickBot="1">
      <c r="A22"/>
      <c r="C22" s="7"/>
    </row>
    <row r="23" spans="1:3" ht="12.75">
      <c r="A23"/>
      <c r="C23"/>
    </row>
    <row r="24" spans="1:3" ht="12.75">
      <c r="A24"/>
      <c r="C24" s="7"/>
    </row>
    <row r="25" spans="1:3" ht="12.75">
      <c r="A25"/>
      <c r="C25"/>
    </row>
    <row r="26" spans="1:3" ht="12.75">
      <c r="A26"/>
      <c r="C26" s="7"/>
    </row>
    <row r="27" spans="1:3" ht="12.75">
      <c r="A27"/>
      <c r="C27"/>
    </row>
    <row r="28" spans="1:3" ht="12.75">
      <c r="A28"/>
      <c r="C28"/>
    </row>
    <row r="29" spans="1:3" ht="12.75">
      <c r="A29"/>
      <c r="C29"/>
    </row>
    <row r="30" spans="1:3" ht="13.5" thickBot="1">
      <c r="A30"/>
      <c r="C30"/>
    </row>
    <row r="31" ht="12.75">
      <c r="C31"/>
    </row>
    <row r="32" ht="13.5" thickBot="1">
      <c r="C32"/>
    </row>
    <row r="33" spans="1:3" ht="12.75">
      <c r="A33"/>
      <c r="C33" s="7"/>
    </row>
    <row r="34" spans="1:3" ht="12.75">
      <c r="A34"/>
      <c r="C34"/>
    </row>
    <row r="35" spans="1:3" ht="13.5" thickBot="1">
      <c r="A35"/>
      <c r="C35"/>
    </row>
  </sheetData>
  <sheetProtection password="CFB0" sheet="1" objects="1"/>
  <printOptions/>
  <pageMargins left="0.75" right="0.75" top="0.41" bottom="0.5" header="0.22" footer="0.27"/>
  <pageSetup horizontalDpi="600" verticalDpi="600" orientation="landscape" paperSize="9" r:id="rId1"/>
</worksheet>
</file>

<file path=xl/worksheets/sheet43.xml><?xml version="1.0" encoding="utf-8"?>
<worksheet xmlns="http://schemas.openxmlformats.org/spreadsheetml/2006/main" xmlns:r="http://schemas.openxmlformats.org/officeDocument/2006/relationships">
  <dimension ref="A2:C35"/>
  <sheetViews>
    <sheetView workbookViewId="0" topLeftCell="A1">
      <selection activeCell="C26" sqref="C26"/>
    </sheetView>
  </sheetViews>
  <sheetFormatPr defaultColWidth="9.140625" defaultRowHeight="12.75"/>
  <cols>
    <col min="1" max="1" width="29.8515625" style="1" customWidth="1"/>
    <col min="2" max="2" width="1.28515625" style="1" customWidth="1"/>
    <col min="3" max="3" width="32.140625" style="1" customWidth="1"/>
    <col min="4" max="16384" width="9.140625" style="1" customWidth="1"/>
  </cols>
  <sheetData>
    <row r="1" ht="13.5" thickBot="1"/>
    <row r="2" spans="1:3" ht="13.5" thickBot="1">
      <c r="A2" s="7"/>
      <c r="C2" s="7"/>
    </row>
    <row r="3" spans="1:3" ht="12.75">
      <c r="A3" s="7"/>
      <c r="C3" s="9"/>
    </row>
    <row r="4" spans="1:3" ht="12.75">
      <c r="A4" s="7"/>
      <c r="C4" s="9"/>
    </row>
    <row r="5" spans="1:3" ht="12.75">
      <c r="A5" s="7"/>
      <c r="C5" s="9"/>
    </row>
    <row r="6" spans="1:3" ht="13.5" thickBot="1">
      <c r="A6" s="7"/>
      <c r="C6" s="9"/>
    </row>
    <row r="7" ht="12.75">
      <c r="C7" s="9"/>
    </row>
    <row r="8" ht="13.5" thickBot="1">
      <c r="C8" s="8"/>
    </row>
    <row r="9" ht="13.5" thickBot="1">
      <c r="A9" s="7"/>
    </row>
    <row r="10" spans="1:3" ht="13.5" thickBot="1">
      <c r="A10" s="9"/>
      <c r="C10" s="7"/>
    </row>
    <row r="11" spans="1:3" ht="12.75">
      <c r="A11" s="9"/>
      <c r="C11" s="9"/>
    </row>
    <row r="12" spans="1:3" ht="12.75">
      <c r="A12" s="9"/>
      <c r="C12" s="9"/>
    </row>
    <row r="13" spans="1:3" ht="12.75">
      <c r="A13" s="9"/>
      <c r="C13" s="9"/>
    </row>
    <row r="14" spans="1:3" ht="12.75">
      <c r="A14" s="9"/>
      <c r="C14" s="9"/>
    </row>
    <row r="15" spans="1:3" ht="12.75">
      <c r="A15" s="9"/>
      <c r="C15" s="9"/>
    </row>
    <row r="16" spans="1:3" ht="12.75">
      <c r="A16" s="9"/>
      <c r="C16" s="9"/>
    </row>
    <row r="17" spans="1:3" ht="12.75">
      <c r="A17" s="9"/>
      <c r="C17" s="9"/>
    </row>
    <row r="18" spans="1:3" ht="12.75">
      <c r="A18" s="9"/>
      <c r="C18" s="9"/>
    </row>
    <row r="19" spans="1:3" ht="12.75">
      <c r="A19" s="9"/>
      <c r="C19" s="9"/>
    </row>
    <row r="20" spans="1:3" ht="13.5" thickBot="1">
      <c r="A20" s="9"/>
      <c r="C20" s="8"/>
    </row>
    <row r="21" ht="13.5" thickBot="1">
      <c r="A21" s="9"/>
    </row>
    <row r="22" spans="1:3" ht="13.5" thickBot="1">
      <c r="A22" s="9"/>
      <c r="C22" s="7"/>
    </row>
    <row r="23" spans="1:3" ht="12.75">
      <c r="A23" s="9"/>
      <c r="C23" s="9"/>
    </row>
    <row r="24" spans="1:3" ht="12.75">
      <c r="A24" s="9"/>
      <c r="C24" s="7"/>
    </row>
    <row r="25" spans="1:3" ht="12.75">
      <c r="A25" s="9"/>
      <c r="C25" s="9"/>
    </row>
    <row r="26" spans="1:3" ht="12.75">
      <c r="A26" s="9"/>
      <c r="C26" s="7"/>
    </row>
    <row r="27" spans="1:3" ht="12.75">
      <c r="A27" s="9"/>
      <c r="C27" s="9"/>
    </row>
    <row r="28" spans="1:3" ht="12.75">
      <c r="A28" s="9"/>
      <c r="C28" s="9"/>
    </row>
    <row r="29" spans="1:3" ht="12.75">
      <c r="A29" s="9"/>
      <c r="C29" s="9"/>
    </row>
    <row r="30" spans="1:3" ht="13.5" thickBot="1">
      <c r="A30" s="8"/>
      <c r="C30" s="9"/>
    </row>
    <row r="31" ht="12.75">
      <c r="C31" s="9"/>
    </row>
    <row r="32" ht="13.5" thickBot="1">
      <c r="C32" s="9"/>
    </row>
    <row r="33" spans="1:3" ht="12.75">
      <c r="A33" s="9"/>
      <c r="C33" s="7"/>
    </row>
    <row r="34" spans="1:3" ht="12.75">
      <c r="A34" s="9"/>
      <c r="C34" s="9"/>
    </row>
    <row r="35" spans="1:3" ht="13.5" thickBot="1">
      <c r="A35" s="8"/>
      <c r="C35" s="8"/>
    </row>
  </sheetData>
  <sheetProtection password="CFB0" sheet="1" objects="1"/>
  <printOptions/>
  <pageMargins left="0.75" right="0.75" top="0.41" bottom="0.5" header="0.22" footer="0.27"/>
  <pageSetup horizontalDpi="600" verticalDpi="600" orientation="landscape" paperSize="9" r:id="rId1"/>
</worksheet>
</file>

<file path=xl/worksheets/sheet44.xml><?xml version="1.0" encoding="utf-8"?>
<worksheet xmlns="http://schemas.openxmlformats.org/spreadsheetml/2006/main" xmlns:r="http://schemas.openxmlformats.org/officeDocument/2006/relationships">
  <dimension ref="A2:C35"/>
  <sheetViews>
    <sheetView workbookViewId="0" topLeftCell="A1">
      <selection activeCell="C26" sqref="C26"/>
    </sheetView>
  </sheetViews>
  <sheetFormatPr defaultColWidth="9.140625" defaultRowHeight="12.75"/>
  <cols>
    <col min="1" max="1" width="29.8515625" style="1" customWidth="1"/>
    <col min="2" max="2" width="1.28515625" style="1" customWidth="1"/>
    <col min="3" max="3" width="32.140625" style="1" customWidth="1"/>
    <col min="4" max="16384" width="9.140625" style="1" customWidth="1"/>
  </cols>
  <sheetData>
    <row r="1" ht="13.5" thickBot="1"/>
    <row r="2" spans="1:3" ht="13.5" thickBot="1">
      <c r="A2" s="7"/>
      <c r="C2" s="7"/>
    </row>
    <row r="3" spans="1:3" ht="12.75">
      <c r="A3" s="7"/>
      <c r="C3"/>
    </row>
    <row r="4" spans="1:3" ht="12.75">
      <c r="A4" s="7"/>
      <c r="C4"/>
    </row>
    <row r="5" spans="1:3" ht="12.75">
      <c r="A5" s="7"/>
      <c r="C5"/>
    </row>
    <row r="6" spans="1:3" ht="13.5" thickBot="1">
      <c r="A6" s="7"/>
      <c r="C6"/>
    </row>
    <row r="7" ht="12.75">
      <c r="C7"/>
    </row>
    <row r="8" ht="13.5" thickBot="1">
      <c r="C8"/>
    </row>
    <row r="9" ht="13.5" thickBot="1">
      <c r="A9" s="7"/>
    </row>
    <row r="10" spans="1:3" ht="13.5" thickBot="1">
      <c r="A10"/>
      <c r="C10" s="7"/>
    </row>
    <row r="11" spans="1:3" ht="12.75">
      <c r="A11"/>
      <c r="C11"/>
    </row>
    <row r="12" spans="1:3" ht="12.75">
      <c r="A12"/>
      <c r="C12"/>
    </row>
    <row r="13" spans="1:3" ht="12.75">
      <c r="A13"/>
      <c r="C13"/>
    </row>
    <row r="14" spans="1:3" ht="12.75">
      <c r="A14"/>
      <c r="C14"/>
    </row>
    <row r="15" spans="1:3" ht="12.75">
      <c r="A15"/>
      <c r="C15"/>
    </row>
    <row r="16" spans="1:3" ht="12.75">
      <c r="A16"/>
      <c r="C16"/>
    </row>
    <row r="17" spans="1:3" ht="12.75">
      <c r="A17"/>
      <c r="C17"/>
    </row>
    <row r="18" spans="1:3" ht="12.75">
      <c r="A18"/>
      <c r="C18"/>
    </row>
    <row r="19" spans="1:3" ht="12.75">
      <c r="A19"/>
      <c r="C19"/>
    </row>
    <row r="20" spans="1:3" ht="13.5" thickBot="1">
      <c r="A20"/>
      <c r="C20"/>
    </row>
    <row r="21" ht="13.5" thickBot="1">
      <c r="A21"/>
    </row>
    <row r="22" spans="1:3" ht="13.5" thickBot="1">
      <c r="A22"/>
      <c r="C22" s="7"/>
    </row>
    <row r="23" spans="1:3" ht="12.75">
      <c r="A23"/>
      <c r="C23"/>
    </row>
    <row r="24" spans="1:3" ht="12.75">
      <c r="A24"/>
      <c r="C24" s="7"/>
    </row>
    <row r="25" spans="1:3" ht="12.75">
      <c r="A25"/>
      <c r="C25"/>
    </row>
    <row r="26" spans="1:3" ht="12.75">
      <c r="A26"/>
      <c r="C26" s="7"/>
    </row>
    <row r="27" spans="1:3" ht="12.75">
      <c r="A27"/>
      <c r="C27"/>
    </row>
    <row r="28" spans="1:3" ht="12.75">
      <c r="A28"/>
      <c r="C28"/>
    </row>
    <row r="29" spans="1:3" ht="12.75">
      <c r="A29"/>
      <c r="C29"/>
    </row>
    <row r="30" spans="1:3" ht="13.5" thickBot="1">
      <c r="A30"/>
      <c r="C30"/>
    </row>
    <row r="31" ht="12.75">
      <c r="C31"/>
    </row>
    <row r="32" ht="13.5" thickBot="1">
      <c r="C32"/>
    </row>
    <row r="33" spans="1:3" ht="12.75">
      <c r="A33"/>
      <c r="C33" s="7"/>
    </row>
    <row r="34" spans="1:3" ht="12.75">
      <c r="A34"/>
      <c r="C34"/>
    </row>
    <row r="35" spans="1:3" ht="13.5" thickBot="1">
      <c r="A35"/>
      <c r="C35"/>
    </row>
  </sheetData>
  <sheetProtection password="CFB0" sheet="1" objects="1"/>
  <printOptions/>
  <pageMargins left="0.75" right="0.75" top="0.41" bottom="0.5" header="0.22" footer="0.27"/>
  <pageSetup horizontalDpi="600" verticalDpi="600" orientation="landscape" paperSize="9" r:id="rId1"/>
</worksheet>
</file>

<file path=xl/worksheets/sheet45.xml><?xml version="1.0" encoding="utf-8"?>
<worksheet xmlns="http://schemas.openxmlformats.org/spreadsheetml/2006/main" xmlns:r="http://schemas.openxmlformats.org/officeDocument/2006/relationships">
  <dimension ref="A2:C35"/>
  <sheetViews>
    <sheetView workbookViewId="0" topLeftCell="A1">
      <selection activeCell="C26" sqref="C26"/>
    </sheetView>
  </sheetViews>
  <sheetFormatPr defaultColWidth="9.140625" defaultRowHeight="12.75"/>
  <cols>
    <col min="1" max="1" width="29.8515625" style="1" customWidth="1"/>
    <col min="2" max="2" width="1.28515625" style="1" customWidth="1"/>
    <col min="3" max="3" width="32.140625" style="1" customWidth="1"/>
    <col min="4" max="16384" width="9.140625" style="1" customWidth="1"/>
  </cols>
  <sheetData>
    <row r="1" ht="13.5" thickBot="1"/>
    <row r="2" spans="1:3" ht="13.5" thickBot="1">
      <c r="A2" s="7"/>
      <c r="C2" s="7"/>
    </row>
    <row r="3" spans="1:3" ht="12.75">
      <c r="A3" s="7"/>
      <c r="C3"/>
    </row>
    <row r="4" spans="1:3" ht="12.75">
      <c r="A4" s="7"/>
      <c r="C4"/>
    </row>
    <row r="5" spans="1:3" ht="12.75">
      <c r="A5" s="7"/>
      <c r="C5"/>
    </row>
    <row r="6" spans="1:3" ht="13.5" thickBot="1">
      <c r="A6" s="7"/>
      <c r="C6"/>
    </row>
    <row r="7" ht="12.75">
      <c r="C7"/>
    </row>
    <row r="8" ht="13.5" thickBot="1">
      <c r="C8"/>
    </row>
    <row r="9" ht="13.5" thickBot="1">
      <c r="A9" s="7"/>
    </row>
    <row r="10" spans="1:3" ht="13.5" thickBot="1">
      <c r="A10"/>
      <c r="C10" s="7"/>
    </row>
    <row r="11" spans="1:3" ht="12.75">
      <c r="A11"/>
      <c r="C11"/>
    </row>
    <row r="12" spans="1:3" ht="12.75">
      <c r="A12"/>
      <c r="C12"/>
    </row>
    <row r="13" spans="1:3" ht="12.75">
      <c r="A13"/>
      <c r="C13"/>
    </row>
    <row r="14" spans="1:3" ht="12.75">
      <c r="A14"/>
      <c r="C14"/>
    </row>
    <row r="15" spans="1:3" ht="12.75">
      <c r="A15"/>
      <c r="C15"/>
    </row>
    <row r="16" spans="1:3" ht="12.75">
      <c r="A16"/>
      <c r="C16"/>
    </row>
    <row r="17" spans="1:3" ht="12.75">
      <c r="A17"/>
      <c r="C17"/>
    </row>
    <row r="18" spans="1:3" ht="12.75">
      <c r="A18"/>
      <c r="C18"/>
    </row>
    <row r="19" spans="1:3" ht="12.75">
      <c r="A19"/>
      <c r="C19"/>
    </row>
    <row r="20" spans="1:3" ht="13.5" thickBot="1">
      <c r="A20"/>
      <c r="C20"/>
    </row>
    <row r="21" ht="13.5" thickBot="1">
      <c r="A21"/>
    </row>
    <row r="22" spans="1:3" ht="13.5" thickBot="1">
      <c r="A22"/>
      <c r="C22" s="7"/>
    </row>
    <row r="23" spans="1:3" ht="12.75">
      <c r="A23"/>
      <c r="C23"/>
    </row>
    <row r="24" spans="1:3" ht="12.75">
      <c r="A24"/>
      <c r="C24" s="7"/>
    </row>
    <row r="25" spans="1:3" ht="12.75">
      <c r="A25"/>
      <c r="C25"/>
    </row>
    <row r="26" spans="1:3" ht="12.75">
      <c r="A26"/>
      <c r="C26" s="7"/>
    </row>
    <row r="27" spans="1:3" ht="12.75">
      <c r="A27"/>
      <c r="C27"/>
    </row>
    <row r="28" spans="1:3" ht="12.75">
      <c r="A28"/>
      <c r="C28"/>
    </row>
    <row r="29" spans="1:3" ht="12.75">
      <c r="A29"/>
      <c r="C29"/>
    </row>
    <row r="30" spans="1:3" ht="13.5" thickBot="1">
      <c r="A30"/>
      <c r="C30"/>
    </row>
    <row r="31" ht="12.75">
      <c r="C31"/>
    </row>
    <row r="32" ht="13.5" thickBot="1">
      <c r="C32"/>
    </row>
    <row r="33" spans="1:3" ht="12.75">
      <c r="A33"/>
      <c r="C33" s="7"/>
    </row>
    <row r="34" spans="1:3" ht="12.75">
      <c r="A34"/>
      <c r="C34"/>
    </row>
    <row r="35" spans="1:3" ht="13.5" thickBot="1">
      <c r="A35"/>
      <c r="C35"/>
    </row>
  </sheetData>
  <sheetProtection password="CFB0" sheet="1" objects="1"/>
  <printOptions/>
  <pageMargins left="0.75" right="0.75" top="0.41" bottom="0.5" header="0.22" footer="0.27"/>
  <pageSetup horizontalDpi="600" verticalDpi="600" orientation="landscape" paperSize="9" r:id="rId1"/>
</worksheet>
</file>

<file path=xl/worksheets/sheet46.xml><?xml version="1.0" encoding="utf-8"?>
<worksheet xmlns="http://schemas.openxmlformats.org/spreadsheetml/2006/main" xmlns:r="http://schemas.openxmlformats.org/officeDocument/2006/relationships">
  <dimension ref="A2:C35"/>
  <sheetViews>
    <sheetView workbookViewId="0" topLeftCell="A1">
      <selection activeCell="C26" sqref="C26"/>
    </sheetView>
  </sheetViews>
  <sheetFormatPr defaultColWidth="9.140625" defaultRowHeight="12.75"/>
  <cols>
    <col min="1" max="1" width="29.8515625" style="1" customWidth="1"/>
    <col min="2" max="2" width="1.28515625" style="1" customWidth="1"/>
    <col min="3" max="3" width="32.140625" style="1" customWidth="1"/>
    <col min="4" max="16384" width="9.140625" style="1" customWidth="1"/>
  </cols>
  <sheetData>
    <row r="1" ht="13.5" thickBot="1"/>
    <row r="2" spans="1:3" ht="13.5" thickBot="1">
      <c r="A2" s="7"/>
      <c r="C2" s="7"/>
    </row>
    <row r="3" spans="1:3" ht="12.75">
      <c r="A3" s="7"/>
      <c r="C3"/>
    </row>
    <row r="4" spans="1:3" ht="12.75">
      <c r="A4" s="7"/>
      <c r="C4"/>
    </row>
    <row r="5" spans="1:3" ht="12.75">
      <c r="A5" s="7"/>
      <c r="C5"/>
    </row>
    <row r="6" spans="1:3" ht="13.5" thickBot="1">
      <c r="A6" s="7"/>
      <c r="C6"/>
    </row>
    <row r="7" ht="12.75">
      <c r="C7"/>
    </row>
    <row r="8" ht="13.5" thickBot="1">
      <c r="C8"/>
    </row>
    <row r="9" ht="13.5" thickBot="1">
      <c r="A9" s="7"/>
    </row>
    <row r="10" spans="1:3" ht="13.5" thickBot="1">
      <c r="A10"/>
      <c r="C10" s="7"/>
    </row>
    <row r="11" spans="1:3" ht="12.75">
      <c r="A11"/>
      <c r="C11"/>
    </row>
    <row r="12" spans="1:3" ht="12.75">
      <c r="A12"/>
      <c r="C12"/>
    </row>
    <row r="13" spans="1:3" ht="12.75">
      <c r="A13"/>
      <c r="C13"/>
    </row>
    <row r="14" spans="1:3" ht="12.75">
      <c r="A14"/>
      <c r="C14"/>
    </row>
    <row r="15" spans="1:3" ht="12.75">
      <c r="A15"/>
      <c r="C15"/>
    </row>
    <row r="16" spans="1:3" ht="12.75">
      <c r="A16"/>
      <c r="C16"/>
    </row>
    <row r="17" spans="1:3" ht="12.75">
      <c r="A17"/>
      <c r="C17"/>
    </row>
    <row r="18" spans="1:3" ht="12.75">
      <c r="A18"/>
      <c r="C18"/>
    </row>
    <row r="19" spans="1:3" ht="12.75">
      <c r="A19"/>
      <c r="C19"/>
    </row>
    <row r="20" spans="1:3" ht="13.5" thickBot="1">
      <c r="A20"/>
      <c r="C20"/>
    </row>
    <row r="21" ht="13.5" thickBot="1">
      <c r="A21"/>
    </row>
    <row r="22" spans="1:3" ht="13.5" thickBot="1">
      <c r="A22"/>
      <c r="C22" s="7"/>
    </row>
    <row r="23" spans="1:3" ht="12.75">
      <c r="A23"/>
      <c r="C23"/>
    </row>
    <row r="24" spans="1:3" ht="12.75">
      <c r="A24"/>
      <c r="C24" s="7"/>
    </row>
    <row r="25" spans="1:3" ht="12.75">
      <c r="A25"/>
      <c r="C25"/>
    </row>
    <row r="26" spans="1:3" ht="12.75">
      <c r="A26"/>
      <c r="C26" s="7"/>
    </row>
    <row r="27" spans="1:3" ht="12.75">
      <c r="A27"/>
      <c r="C27"/>
    </row>
    <row r="28" spans="1:3" ht="12.75">
      <c r="A28"/>
      <c r="C28"/>
    </row>
    <row r="29" spans="1:3" ht="12.75">
      <c r="A29"/>
      <c r="C29"/>
    </row>
    <row r="30" spans="1:3" ht="13.5" thickBot="1">
      <c r="A30"/>
      <c r="C30"/>
    </row>
    <row r="31" ht="12.75">
      <c r="C31"/>
    </row>
    <row r="32" ht="13.5" thickBot="1">
      <c r="C32"/>
    </row>
    <row r="33" spans="1:3" ht="12.75">
      <c r="A33"/>
      <c r="C33" s="7"/>
    </row>
    <row r="34" spans="1:3" ht="12.75">
      <c r="A34"/>
      <c r="C34"/>
    </row>
    <row r="35" spans="1:3" ht="13.5" thickBot="1">
      <c r="A35"/>
      <c r="C35"/>
    </row>
  </sheetData>
  <sheetProtection password="CFB0" sheet="1" objects="1"/>
  <printOptions/>
  <pageMargins left="0.75" right="0.75" top="0.41" bottom="0.5" header="0.22" footer="0.27"/>
  <pageSetup horizontalDpi="600" verticalDpi="600" orientation="landscape" paperSize="9" r:id="rId1"/>
</worksheet>
</file>

<file path=xl/worksheets/sheet47.xml><?xml version="1.0" encoding="utf-8"?>
<worksheet xmlns="http://schemas.openxmlformats.org/spreadsheetml/2006/main" xmlns:r="http://schemas.openxmlformats.org/officeDocument/2006/relationships">
  <dimension ref="A2:C35"/>
  <sheetViews>
    <sheetView workbookViewId="0" topLeftCell="A1">
      <selection activeCell="C26" sqref="C26"/>
    </sheetView>
  </sheetViews>
  <sheetFormatPr defaultColWidth="9.140625" defaultRowHeight="12.75"/>
  <cols>
    <col min="1" max="1" width="29.8515625" style="1" customWidth="1"/>
    <col min="2" max="2" width="1.28515625" style="1" customWidth="1"/>
    <col min="3" max="3" width="32.140625" style="1" customWidth="1"/>
    <col min="4" max="16384" width="9.140625" style="1" customWidth="1"/>
  </cols>
  <sheetData>
    <row r="1" ht="13.5" thickBot="1"/>
    <row r="2" spans="1:3" ht="13.5" thickBot="1">
      <c r="A2" s="7"/>
      <c r="C2" s="7"/>
    </row>
    <row r="3" spans="1:3" ht="12.75">
      <c r="A3" s="7"/>
      <c r="C3" s="8"/>
    </row>
    <row r="4" spans="1:3" ht="12.75">
      <c r="A4" s="7"/>
      <c r="C4" s="8"/>
    </row>
    <row r="5" spans="1:3" ht="12.75">
      <c r="A5" s="7"/>
      <c r="C5" s="8"/>
    </row>
    <row r="6" spans="1:3" ht="13.5" thickBot="1">
      <c r="A6" s="7"/>
      <c r="C6" s="8"/>
    </row>
    <row r="7" ht="12.75">
      <c r="C7" s="8"/>
    </row>
    <row r="8" ht="13.5" thickBot="1">
      <c r="C8" s="8"/>
    </row>
    <row r="9" ht="13.5" thickBot="1">
      <c r="A9" s="7"/>
    </row>
    <row r="10" spans="1:3" ht="13.5" thickBot="1">
      <c r="A10" s="8"/>
      <c r="C10" s="7"/>
    </row>
    <row r="11" spans="1:3" ht="12.75">
      <c r="A11" s="8"/>
      <c r="C11" s="8"/>
    </row>
    <row r="12" spans="1:3" ht="12.75">
      <c r="A12" s="8"/>
      <c r="C12" s="8"/>
    </row>
    <row r="13" spans="1:3" ht="12.75">
      <c r="A13" s="8"/>
      <c r="C13" s="8"/>
    </row>
    <row r="14" spans="1:3" ht="12.75">
      <c r="A14" s="8"/>
      <c r="C14" s="8"/>
    </row>
    <row r="15" spans="1:3" ht="12.75">
      <c r="A15" s="8"/>
      <c r="C15" s="8"/>
    </row>
    <row r="16" spans="1:3" ht="12.75">
      <c r="A16" s="8"/>
      <c r="C16" s="8"/>
    </row>
    <row r="17" spans="1:3" ht="12.75">
      <c r="A17" s="8"/>
      <c r="C17" s="8"/>
    </row>
    <row r="18" spans="1:3" ht="12.75">
      <c r="A18" s="8"/>
      <c r="C18" s="8"/>
    </row>
    <row r="19" spans="1:3" ht="12.75">
      <c r="A19" s="8"/>
      <c r="C19" s="8"/>
    </row>
    <row r="20" spans="1:3" ht="13.5" thickBot="1">
      <c r="A20" s="8"/>
      <c r="C20" s="8"/>
    </row>
    <row r="21" ht="13.5" thickBot="1">
      <c r="A21" s="8"/>
    </row>
    <row r="22" spans="1:3" ht="13.5" thickBot="1">
      <c r="A22" s="8"/>
      <c r="C22" s="7"/>
    </row>
    <row r="23" spans="1:3" ht="12.75">
      <c r="A23" s="8"/>
      <c r="C23" s="8"/>
    </row>
    <row r="24" spans="1:3" ht="12.75">
      <c r="A24" s="8"/>
      <c r="C24" s="7"/>
    </row>
    <row r="25" spans="1:3" ht="12.75">
      <c r="A25" s="8"/>
      <c r="C25" s="8"/>
    </row>
    <row r="26" spans="1:3" ht="12.75">
      <c r="A26" s="8"/>
      <c r="C26" s="7"/>
    </row>
    <row r="27" spans="1:3" ht="12.75">
      <c r="A27" s="8"/>
      <c r="C27" s="8"/>
    </row>
    <row r="28" spans="1:3" ht="12.75">
      <c r="A28" s="8"/>
      <c r="C28" s="8"/>
    </row>
    <row r="29" spans="1:3" ht="12.75">
      <c r="A29" s="8"/>
      <c r="C29" s="8"/>
    </row>
    <row r="30" spans="1:3" ht="13.5" thickBot="1">
      <c r="A30" s="8"/>
      <c r="C30" s="8"/>
    </row>
    <row r="31" ht="12.75">
      <c r="C31" s="8"/>
    </row>
    <row r="32" ht="13.5" thickBot="1">
      <c r="C32" s="8"/>
    </row>
    <row r="33" spans="1:3" ht="12.75">
      <c r="A33" s="8"/>
      <c r="C33" s="7"/>
    </row>
    <row r="34" spans="1:3" ht="12.75">
      <c r="A34" s="8"/>
      <c r="C34" s="8"/>
    </row>
    <row r="35" spans="1:3" ht="13.5" thickBot="1">
      <c r="A35" s="8"/>
      <c r="C35" s="8"/>
    </row>
  </sheetData>
  <sheetProtection password="CFB0" sheet="1" objects="1"/>
  <printOptions/>
  <pageMargins left="0.75" right="0.75" top="0.41" bottom="0.5" header="0.22" footer="0.27"/>
  <pageSetup horizontalDpi="600" verticalDpi="600" orientation="landscape" paperSize="9" r:id="rId1"/>
</worksheet>
</file>

<file path=xl/worksheets/sheet48.xml><?xml version="1.0" encoding="utf-8"?>
<worksheet xmlns="http://schemas.openxmlformats.org/spreadsheetml/2006/main" xmlns:r="http://schemas.openxmlformats.org/officeDocument/2006/relationships">
  <dimension ref="A2:C35"/>
  <sheetViews>
    <sheetView workbookViewId="0" topLeftCell="A1">
      <selection activeCell="C26" sqref="C26"/>
    </sheetView>
  </sheetViews>
  <sheetFormatPr defaultColWidth="9.140625" defaultRowHeight="12.75"/>
  <cols>
    <col min="1" max="1" width="29.8515625" style="1" customWidth="1"/>
    <col min="2" max="2" width="1.28515625" style="1" customWidth="1"/>
    <col min="3" max="3" width="32.140625" style="1" customWidth="1"/>
    <col min="4" max="16384" width="9.140625" style="1" customWidth="1"/>
  </cols>
  <sheetData>
    <row r="1" ht="13.5" thickBot="1"/>
    <row r="2" spans="1:3" ht="13.5" thickBot="1">
      <c r="A2" s="7"/>
      <c r="C2" s="7"/>
    </row>
    <row r="3" spans="1:3" ht="12.75">
      <c r="A3" s="7"/>
      <c r="C3"/>
    </row>
    <row r="4" spans="1:3" ht="12.75">
      <c r="A4" s="7"/>
      <c r="C4"/>
    </row>
    <row r="5" spans="1:3" ht="12.75">
      <c r="A5" s="7"/>
      <c r="C5"/>
    </row>
    <row r="6" spans="1:3" ht="13.5" thickBot="1">
      <c r="A6" s="7"/>
      <c r="C6"/>
    </row>
    <row r="7" ht="12.75">
      <c r="C7"/>
    </row>
    <row r="8" ht="13.5" thickBot="1">
      <c r="C8"/>
    </row>
    <row r="9" ht="13.5" thickBot="1">
      <c r="A9" s="7"/>
    </row>
    <row r="10" spans="1:3" ht="13.5" thickBot="1">
      <c r="A10"/>
      <c r="C10" s="7"/>
    </row>
    <row r="11" spans="1:3" ht="12.75">
      <c r="A11"/>
      <c r="C11"/>
    </row>
    <row r="12" spans="1:3" ht="12.75">
      <c r="A12"/>
      <c r="C12"/>
    </row>
    <row r="13" spans="1:3" ht="12.75">
      <c r="A13"/>
      <c r="C13"/>
    </row>
    <row r="14" spans="1:3" ht="12.75">
      <c r="A14"/>
      <c r="C14"/>
    </row>
    <row r="15" spans="1:3" ht="12.75">
      <c r="A15"/>
      <c r="C15"/>
    </row>
    <row r="16" spans="1:3" ht="12.75">
      <c r="A16"/>
      <c r="C16"/>
    </row>
    <row r="17" spans="1:3" ht="12.75">
      <c r="A17"/>
      <c r="C17"/>
    </row>
    <row r="18" spans="1:3" ht="12.75">
      <c r="A18"/>
      <c r="C18"/>
    </row>
    <row r="19" spans="1:3" ht="12.75">
      <c r="A19"/>
      <c r="C19"/>
    </row>
    <row r="20" spans="1:3" ht="13.5" thickBot="1">
      <c r="A20"/>
      <c r="C20"/>
    </row>
    <row r="21" ht="13.5" thickBot="1">
      <c r="A21"/>
    </row>
    <row r="22" spans="1:3" ht="13.5" thickBot="1">
      <c r="A22"/>
      <c r="C22" s="7"/>
    </row>
    <row r="23" spans="1:3" ht="12.75">
      <c r="A23"/>
      <c r="C23"/>
    </row>
    <row r="24" spans="1:3" ht="12.75">
      <c r="A24"/>
      <c r="C24" s="7"/>
    </row>
    <row r="25" spans="1:3" ht="12.75">
      <c r="A25"/>
      <c r="C25"/>
    </row>
    <row r="26" spans="1:3" ht="12.75">
      <c r="A26"/>
      <c r="C26" s="7"/>
    </row>
    <row r="27" spans="1:3" ht="12.75">
      <c r="A27"/>
      <c r="C27"/>
    </row>
    <row r="28" spans="1:3" ht="12.75">
      <c r="A28"/>
      <c r="C28"/>
    </row>
    <row r="29" spans="1:3" ht="12.75">
      <c r="A29"/>
      <c r="C29"/>
    </row>
    <row r="30" spans="1:3" ht="13.5" thickBot="1">
      <c r="A30"/>
      <c r="C30"/>
    </row>
    <row r="31" ht="12.75">
      <c r="C31"/>
    </row>
    <row r="32" ht="13.5" thickBot="1">
      <c r="C32"/>
    </row>
    <row r="33" spans="1:3" ht="12.75">
      <c r="A33"/>
      <c r="C33" s="7"/>
    </row>
    <row r="34" spans="1:3" ht="12.75">
      <c r="A34"/>
      <c r="C34"/>
    </row>
    <row r="35" spans="1:3" ht="13.5" thickBot="1">
      <c r="A35"/>
      <c r="C35"/>
    </row>
  </sheetData>
  <sheetProtection password="CFB0" sheet="1" objects="1"/>
  <printOptions/>
  <pageMargins left="0.75" right="0.75" top="0.41" bottom="0.5" header="0.22" footer="0.27"/>
  <pageSetup horizontalDpi="600" verticalDpi="600" orientation="landscape" paperSize="9" r:id="rId1"/>
</worksheet>
</file>

<file path=xl/worksheets/sheet49.xml><?xml version="1.0" encoding="utf-8"?>
<worksheet xmlns="http://schemas.openxmlformats.org/spreadsheetml/2006/main" xmlns:r="http://schemas.openxmlformats.org/officeDocument/2006/relationships">
  <dimension ref="A2:C35"/>
  <sheetViews>
    <sheetView workbookViewId="0" topLeftCell="A1">
      <selection activeCell="C26" sqref="C26"/>
    </sheetView>
  </sheetViews>
  <sheetFormatPr defaultColWidth="9.140625" defaultRowHeight="12.75"/>
  <cols>
    <col min="1" max="1" width="29.8515625" style="1" customWidth="1"/>
    <col min="2" max="2" width="1.28515625" style="1" customWidth="1"/>
    <col min="3" max="3" width="32.140625" style="1" customWidth="1"/>
    <col min="4" max="16384" width="9.140625" style="1" customWidth="1"/>
  </cols>
  <sheetData>
    <row r="1" ht="13.5" thickBot="1"/>
    <row r="2" spans="1:3" ht="13.5" thickBot="1">
      <c r="A2" s="7"/>
      <c r="C2" s="7"/>
    </row>
    <row r="3" spans="1:3" ht="12.75">
      <c r="A3" s="7"/>
      <c r="C3"/>
    </row>
    <row r="4" spans="1:3" ht="12.75">
      <c r="A4" s="7"/>
      <c r="C4"/>
    </row>
    <row r="5" spans="1:3" ht="12.75">
      <c r="A5" s="7"/>
      <c r="C5"/>
    </row>
    <row r="6" spans="1:3" ht="13.5" thickBot="1">
      <c r="A6" s="7"/>
      <c r="C6"/>
    </row>
    <row r="7" ht="12.75">
      <c r="C7"/>
    </row>
    <row r="8" ht="13.5" thickBot="1">
      <c r="C8"/>
    </row>
    <row r="9" ht="13.5" thickBot="1">
      <c r="A9" s="7"/>
    </row>
    <row r="10" spans="1:3" ht="13.5" thickBot="1">
      <c r="A10"/>
      <c r="C10" s="7"/>
    </row>
    <row r="11" spans="1:3" ht="12.75">
      <c r="A11"/>
      <c r="C11"/>
    </row>
    <row r="12" spans="1:3" ht="12.75">
      <c r="A12"/>
      <c r="C12"/>
    </row>
    <row r="13" spans="1:3" ht="12.75">
      <c r="A13"/>
      <c r="C13"/>
    </row>
    <row r="14" spans="1:3" ht="12.75">
      <c r="A14"/>
      <c r="C14"/>
    </row>
    <row r="15" spans="1:3" ht="12.75">
      <c r="A15"/>
      <c r="C15"/>
    </row>
    <row r="16" spans="1:3" ht="12.75">
      <c r="A16"/>
      <c r="C16"/>
    </row>
    <row r="17" spans="1:3" ht="12.75">
      <c r="A17"/>
      <c r="C17"/>
    </row>
    <row r="18" spans="1:3" ht="12.75">
      <c r="A18"/>
      <c r="C18"/>
    </row>
    <row r="19" spans="1:3" ht="12.75">
      <c r="A19"/>
      <c r="C19"/>
    </row>
    <row r="20" spans="1:3" ht="13.5" thickBot="1">
      <c r="A20"/>
      <c r="C20"/>
    </row>
    <row r="21" ht="13.5" thickBot="1">
      <c r="A21"/>
    </row>
    <row r="22" spans="1:3" ht="13.5" thickBot="1">
      <c r="A22"/>
      <c r="C22" s="7"/>
    </row>
    <row r="23" spans="1:3" ht="12.75">
      <c r="A23"/>
      <c r="C23"/>
    </row>
    <row r="24" spans="1:3" ht="12.75">
      <c r="A24"/>
      <c r="C24" s="7"/>
    </row>
    <row r="25" spans="1:3" ht="12.75">
      <c r="A25"/>
      <c r="C25"/>
    </row>
    <row r="26" spans="1:3" ht="12.75">
      <c r="A26"/>
      <c r="C26" s="7"/>
    </row>
    <row r="27" spans="1:3" ht="12.75">
      <c r="A27"/>
      <c r="C27"/>
    </row>
    <row r="28" spans="1:3" ht="12.75">
      <c r="A28"/>
      <c r="C28"/>
    </row>
    <row r="29" spans="1:3" ht="12.75">
      <c r="A29"/>
      <c r="C29"/>
    </row>
    <row r="30" spans="1:3" ht="13.5" thickBot="1">
      <c r="A30"/>
      <c r="C30"/>
    </row>
    <row r="31" ht="12.75">
      <c r="C31"/>
    </row>
    <row r="32" ht="13.5" thickBot="1">
      <c r="C32"/>
    </row>
    <row r="33" spans="1:3" ht="12.75">
      <c r="A33"/>
      <c r="C33" s="7"/>
    </row>
    <row r="34" spans="1:3" ht="12.75">
      <c r="A34"/>
      <c r="C34"/>
    </row>
    <row r="35" spans="1:3" ht="13.5" thickBot="1">
      <c r="A35"/>
      <c r="C35"/>
    </row>
  </sheetData>
  <sheetProtection password="CFB0" sheet="1" objects="1"/>
  <printOptions/>
  <pageMargins left="0.75" right="0.75" top="0.41" bottom="0.5" header="0.22" footer="0.27"/>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GX202"/>
  <sheetViews>
    <sheetView tabSelected="1" zoomScaleSheetLayoutView="120" workbookViewId="0" topLeftCell="A1">
      <pane xSplit="3" ySplit="6" topLeftCell="CP7" activePane="bottomRight" state="frozen"/>
      <selection pane="topLeft" activeCell="K22" sqref="K22"/>
      <selection pane="topRight" activeCell="K22" sqref="K22"/>
      <selection pane="bottomLeft" activeCell="K22" sqref="K22"/>
      <selection pane="bottomRight" activeCell="CP8" sqref="CP8"/>
    </sheetView>
  </sheetViews>
  <sheetFormatPr defaultColWidth="9.140625" defaultRowHeight="12.75"/>
  <cols>
    <col min="1" max="1" width="4.8515625" style="333" customWidth="1"/>
    <col min="2" max="2" width="7.421875" style="38" customWidth="1"/>
    <col min="3" max="3" width="41.57421875" style="16" customWidth="1"/>
    <col min="4" max="4" width="9.7109375" style="16" customWidth="1"/>
    <col min="5" max="5" width="10.8515625" style="16" bestFit="1" customWidth="1"/>
    <col min="6" max="8" width="9.7109375" style="16" customWidth="1"/>
    <col min="9" max="9" width="10.8515625" style="16" bestFit="1" customWidth="1"/>
    <col min="10" max="10" width="10.8515625" style="430" customWidth="1"/>
    <col min="11" max="16" width="9.7109375" style="16" customWidth="1"/>
    <col min="17" max="17" width="10.8515625" style="430" customWidth="1"/>
    <col min="18" max="18" width="9.7109375" style="275" customWidth="1"/>
    <col min="19" max="23" width="9.7109375" style="16" customWidth="1"/>
    <col min="24" max="24" width="10.8515625" style="430" customWidth="1"/>
    <col min="25" max="25" width="11.7109375" style="16" customWidth="1"/>
    <col min="26" max="29" width="9.7109375" style="16" customWidth="1"/>
    <col min="30" max="30" width="10.8515625" style="16" bestFit="1" customWidth="1"/>
    <col min="31" max="31" width="10.8515625" style="430" customWidth="1"/>
    <col min="32" max="37" width="9.7109375" style="16" customWidth="1"/>
    <col min="38" max="38" width="10.8515625" style="430" customWidth="1"/>
    <col min="39" max="44" width="9.7109375" style="16" customWidth="1"/>
    <col min="45" max="45" width="10.8515625" style="430" customWidth="1"/>
    <col min="46" max="51" width="9.7109375" style="16" customWidth="1"/>
    <col min="52" max="52" width="10.8515625" style="430" customWidth="1"/>
    <col min="53" max="53" width="11.421875" style="16" bestFit="1" customWidth="1"/>
    <col min="54" max="54" width="9.7109375" style="16" customWidth="1"/>
    <col min="55" max="55" width="11.421875" style="16" bestFit="1" customWidth="1"/>
    <col min="56" max="56" width="9.7109375" style="16" customWidth="1"/>
    <col min="57" max="57" width="11.421875" style="16" bestFit="1" customWidth="1"/>
    <col min="58" max="58" width="9.7109375" style="16" customWidth="1"/>
    <col min="59" max="59" width="10.8515625" style="430" customWidth="1"/>
    <col min="60" max="65" width="9.7109375" style="16" customWidth="1"/>
    <col min="66" max="66" width="10.8515625" style="430" customWidth="1"/>
    <col min="67" max="72" width="9.7109375" style="16" customWidth="1"/>
    <col min="73" max="73" width="10.8515625" style="430" customWidth="1"/>
    <col min="74" max="79" width="9.7109375" style="16" customWidth="1"/>
    <col min="80" max="80" width="10.8515625" style="430" customWidth="1"/>
    <col min="81" max="86" width="9.7109375" style="16" customWidth="1"/>
    <col min="87" max="87" width="10.8515625" style="430" customWidth="1"/>
    <col min="88" max="93" width="9.7109375" style="16" customWidth="1"/>
    <col min="94" max="94" width="10.8515625" style="430" customWidth="1"/>
    <col min="95" max="100" width="9.7109375" style="16" customWidth="1"/>
    <col min="101" max="101" width="10.8515625" style="430" customWidth="1"/>
    <col min="102" max="106" width="9.7109375" style="16" customWidth="1"/>
    <col min="107" max="107" width="10.8515625" style="16" bestFit="1" customWidth="1"/>
    <col min="108" max="108" width="10.8515625" style="430" customWidth="1"/>
    <col min="109" max="114" width="9.7109375" style="16" customWidth="1"/>
    <col min="115" max="115" width="10.8515625" style="430" customWidth="1"/>
    <col min="116" max="121" width="9.7109375" style="16" customWidth="1"/>
    <col min="122" max="122" width="10.8515625" style="430" customWidth="1"/>
    <col min="123" max="128" width="9.7109375" style="16" customWidth="1"/>
    <col min="129" max="129" width="10.8515625" style="430" customWidth="1"/>
    <col min="130" max="135" width="9.7109375" style="16" customWidth="1"/>
    <col min="136" max="136" width="10.8515625" style="430" customWidth="1"/>
    <col min="137" max="142" width="9.7109375" style="16" customWidth="1"/>
    <col min="143" max="143" width="10.8515625" style="430" customWidth="1"/>
    <col min="144" max="149" width="9.7109375" style="16" customWidth="1"/>
    <col min="150" max="150" width="10.8515625" style="430" customWidth="1"/>
    <col min="151" max="156" width="9.7109375" style="16" customWidth="1"/>
    <col min="157" max="157" width="10.8515625" style="430" customWidth="1"/>
    <col min="158" max="163" width="9.7109375" style="16" customWidth="1"/>
    <col min="164" max="164" width="10.8515625" style="430" customWidth="1"/>
    <col min="165" max="170" width="9.7109375" style="16" customWidth="1"/>
    <col min="171" max="171" width="10.8515625" style="430" customWidth="1"/>
    <col min="172" max="177" width="9.7109375" style="16" customWidth="1"/>
    <col min="178" max="178" width="10.8515625" style="430" customWidth="1"/>
    <col min="179" max="184" width="9.7109375" style="16" customWidth="1"/>
    <col min="185" max="185" width="10.8515625" style="430" customWidth="1"/>
    <col min="186" max="186" width="10.8515625" style="470" customWidth="1"/>
    <col min="187" max="187" width="13.00390625" style="16" bestFit="1" customWidth="1"/>
    <col min="188" max="188" width="12.57421875" style="16" bestFit="1" customWidth="1"/>
    <col min="189" max="189" width="13.00390625" style="16" bestFit="1" customWidth="1"/>
    <col min="190" max="190" width="11.7109375" style="16" customWidth="1"/>
    <col min="191" max="191" width="12.7109375" style="16" bestFit="1" customWidth="1"/>
    <col min="192" max="192" width="12.7109375" style="16" customWidth="1"/>
    <col min="193" max="193" width="10.8515625" style="430" customWidth="1"/>
    <col min="194" max="201" width="9.140625" style="16" customWidth="1"/>
    <col min="202" max="202" width="15.140625" style="16" customWidth="1"/>
    <col min="203" max="204" width="10.8515625" style="16" bestFit="1" customWidth="1"/>
    <col min="205" max="205" width="9.28125" style="16" bestFit="1" customWidth="1"/>
    <col min="206" max="16384" width="9.140625" style="16" customWidth="1"/>
  </cols>
  <sheetData>
    <row r="1" spans="1:199" ht="31.5">
      <c r="A1" s="225" t="s">
        <v>6</v>
      </c>
      <c r="B1" s="179" t="s">
        <v>217</v>
      </c>
      <c r="C1" s="13" t="s">
        <v>435</v>
      </c>
      <c r="D1" s="15"/>
      <c r="E1" s="15"/>
      <c r="F1" s="15"/>
      <c r="G1" s="15"/>
      <c r="H1" s="15"/>
      <c r="I1" s="404"/>
      <c r="J1" s="394"/>
      <c r="K1" s="417"/>
      <c r="L1" s="15"/>
      <c r="M1" s="15"/>
      <c r="N1" s="15"/>
      <c r="O1" s="15"/>
      <c r="P1" s="15"/>
      <c r="Q1" s="394"/>
      <c r="R1" s="274"/>
      <c r="S1" s="15"/>
      <c r="T1" s="15"/>
      <c r="U1" s="15"/>
      <c r="V1" s="15"/>
      <c r="W1" s="15" t="s">
        <v>6</v>
      </c>
      <c r="X1" s="394"/>
      <c r="Y1" s="15"/>
      <c r="Z1" s="15"/>
      <c r="AA1" s="15"/>
      <c r="AB1" s="15"/>
      <c r="AC1" s="15"/>
      <c r="AD1" s="15"/>
      <c r="AE1" s="394"/>
      <c r="AF1" s="15"/>
      <c r="AG1" s="15"/>
      <c r="AH1" s="15"/>
      <c r="AI1" s="15"/>
      <c r="AJ1" s="15"/>
      <c r="AK1" s="15">
        <v>55</v>
      </c>
      <c r="AL1" s="394"/>
      <c r="AM1" s="15"/>
      <c r="AN1" s="15"/>
      <c r="AO1" s="15"/>
      <c r="AP1" s="15"/>
      <c r="AQ1" s="15"/>
      <c r="AR1" s="15"/>
      <c r="AS1" s="394"/>
      <c r="AT1" s="15"/>
      <c r="AU1" s="15"/>
      <c r="AV1" s="15"/>
      <c r="AW1" s="15"/>
      <c r="AX1" s="15"/>
      <c r="AY1" s="15"/>
      <c r="AZ1" s="394"/>
      <c r="BA1" s="15"/>
      <c r="BB1" s="15"/>
      <c r="BC1" s="15"/>
      <c r="BD1" s="15"/>
      <c r="BE1" s="15"/>
      <c r="BF1" s="15"/>
      <c r="BG1" s="394"/>
      <c r="BH1" s="15"/>
      <c r="BI1" s="15"/>
      <c r="BJ1" s="15"/>
      <c r="BK1" s="15"/>
      <c r="BL1" s="15"/>
      <c r="BM1" s="15"/>
      <c r="BN1" s="394"/>
      <c r="BO1" s="15"/>
      <c r="BP1" s="15"/>
      <c r="BQ1" s="15"/>
      <c r="BR1" s="15"/>
      <c r="BS1" s="15"/>
      <c r="BT1" s="15"/>
      <c r="BU1" s="394"/>
      <c r="BV1" s="15"/>
      <c r="BW1" s="15"/>
      <c r="BX1" s="15"/>
      <c r="BY1" s="15"/>
      <c r="BZ1" s="15"/>
      <c r="CA1" s="15"/>
      <c r="CB1" s="394"/>
      <c r="CC1" s="15"/>
      <c r="CD1" s="15"/>
      <c r="CE1" s="15"/>
      <c r="CF1" s="15"/>
      <c r="CG1" s="15"/>
      <c r="CH1" s="15"/>
      <c r="CI1" s="394"/>
      <c r="CJ1" s="15"/>
      <c r="CK1" s="15"/>
      <c r="CL1" s="15"/>
      <c r="CM1" s="15"/>
      <c r="CN1" s="15"/>
      <c r="CO1" s="15"/>
      <c r="CP1" s="394"/>
      <c r="CQ1" s="15"/>
      <c r="CR1" s="15"/>
      <c r="CS1" s="15"/>
      <c r="CT1" s="15"/>
      <c r="CU1" s="15"/>
      <c r="CV1" s="15"/>
      <c r="CW1" s="394"/>
      <c r="CX1" s="15"/>
      <c r="CY1" s="15"/>
      <c r="CZ1" s="15"/>
      <c r="DA1" s="15"/>
      <c r="DB1" s="15"/>
      <c r="DC1" s="15"/>
      <c r="DD1" s="394"/>
      <c r="DE1" s="15"/>
      <c r="DF1" s="15"/>
      <c r="DG1" s="15"/>
      <c r="DH1" s="15"/>
      <c r="DI1" s="15"/>
      <c r="DJ1" s="15"/>
      <c r="DK1" s="394"/>
      <c r="DL1" s="15"/>
      <c r="DM1" s="15"/>
      <c r="DN1" s="15"/>
      <c r="DO1" s="15"/>
      <c r="DP1" s="15"/>
      <c r="DQ1" s="15"/>
      <c r="DR1" s="394"/>
      <c r="DS1" s="15"/>
      <c r="DT1" s="15"/>
      <c r="DU1" s="15"/>
      <c r="DV1" s="15"/>
      <c r="DW1" s="15"/>
      <c r="DX1" s="15"/>
      <c r="DY1" s="394"/>
      <c r="DZ1" s="15"/>
      <c r="EA1" s="15"/>
      <c r="EB1" s="15"/>
      <c r="EC1" s="15"/>
      <c r="ED1" s="15"/>
      <c r="EE1" s="15"/>
      <c r="EF1" s="394"/>
      <c r="EG1" s="15"/>
      <c r="EH1" s="15"/>
      <c r="EI1" s="15"/>
      <c r="EJ1" s="15"/>
      <c r="EK1" s="15"/>
      <c r="EL1" s="15"/>
      <c r="EM1" s="394"/>
      <c r="EN1" s="15"/>
      <c r="EO1" s="15"/>
      <c r="EP1" s="15"/>
      <c r="EQ1" s="15"/>
      <c r="ER1" s="15"/>
      <c r="ES1" s="15"/>
      <c r="ET1" s="394"/>
      <c r="EU1" s="15"/>
      <c r="EV1" s="15"/>
      <c r="EW1" s="15"/>
      <c r="EX1" s="15"/>
      <c r="EY1" s="15"/>
      <c r="EZ1" s="15"/>
      <c r="FA1" s="394"/>
      <c r="FB1" s="45"/>
      <c r="FC1" s="44"/>
      <c r="FD1" s="15"/>
      <c r="FE1" s="15"/>
      <c r="FF1" s="15"/>
      <c r="FG1" s="15"/>
      <c r="FH1" s="394"/>
      <c r="FI1" s="15"/>
      <c r="FJ1" s="15"/>
      <c r="FK1" s="15"/>
      <c r="FL1" s="15"/>
      <c r="FM1" s="15"/>
      <c r="FN1" s="15"/>
      <c r="FO1" s="394"/>
      <c r="FP1" s="45"/>
      <c r="FQ1" s="44"/>
      <c r="FR1" s="15"/>
      <c r="FS1" s="15"/>
      <c r="FT1" s="15"/>
      <c r="FU1" s="15"/>
      <c r="FV1" s="394"/>
      <c r="FW1" s="45"/>
      <c r="FX1" s="44"/>
      <c r="FY1" s="15"/>
      <c r="FZ1" s="15"/>
      <c r="GA1" s="15"/>
      <c r="GB1" s="15"/>
      <c r="GC1" s="394"/>
      <c r="GD1" s="465"/>
      <c r="GE1" s="15"/>
      <c r="GF1" s="44"/>
      <c r="GG1" s="15"/>
      <c r="GH1" s="15"/>
      <c r="GI1" s="15"/>
      <c r="GJ1" s="44"/>
      <c r="GK1" s="394"/>
      <c r="GL1" s="19"/>
      <c r="GM1" s="19"/>
      <c r="GN1" s="19"/>
      <c r="GO1" s="19"/>
      <c r="GP1" s="19"/>
      <c r="GQ1" s="19"/>
    </row>
    <row r="2" spans="1:199" s="333" customFormat="1" ht="13.5" thickBot="1">
      <c r="A2" s="348" t="s">
        <v>5</v>
      </c>
      <c r="B2" s="348"/>
      <c r="D2" s="519" t="s">
        <v>132</v>
      </c>
      <c r="E2" s="520"/>
      <c r="F2" s="520"/>
      <c r="G2" s="520"/>
      <c r="H2" s="520"/>
      <c r="I2" s="520"/>
      <c r="J2" s="395"/>
      <c r="K2" s="521" t="s">
        <v>133</v>
      </c>
      <c r="L2" s="522"/>
      <c r="M2" s="522"/>
      <c r="N2" s="522"/>
      <c r="O2" s="522"/>
      <c r="P2" s="522"/>
      <c r="Q2" s="395"/>
      <c r="R2" s="517" t="s">
        <v>392</v>
      </c>
      <c r="S2" s="518"/>
      <c r="T2" s="518"/>
      <c r="U2" s="518"/>
      <c r="V2" s="518"/>
      <c r="W2" s="518"/>
      <c r="X2" s="395"/>
      <c r="Y2" s="519" t="s">
        <v>135</v>
      </c>
      <c r="Z2" s="520"/>
      <c r="AA2" s="520"/>
      <c r="AB2" s="520"/>
      <c r="AC2" s="520"/>
      <c r="AD2" s="520"/>
      <c r="AE2" s="395"/>
      <c r="AF2" s="521" t="s">
        <v>136</v>
      </c>
      <c r="AG2" s="522"/>
      <c r="AH2" s="522"/>
      <c r="AI2" s="522"/>
      <c r="AJ2" s="522"/>
      <c r="AK2" s="522"/>
      <c r="AL2" s="395"/>
      <c r="AM2" s="517" t="s">
        <v>373</v>
      </c>
      <c r="AN2" s="518"/>
      <c r="AO2" s="518"/>
      <c r="AP2" s="518"/>
      <c r="AQ2" s="518"/>
      <c r="AR2" s="518"/>
      <c r="AS2" s="395"/>
      <c r="AT2" s="519" t="s">
        <v>138</v>
      </c>
      <c r="AU2" s="520"/>
      <c r="AV2" s="520"/>
      <c r="AW2" s="520"/>
      <c r="AX2" s="520"/>
      <c r="AY2" s="520"/>
      <c r="AZ2" s="395"/>
      <c r="BA2" s="529" t="s">
        <v>139</v>
      </c>
      <c r="BB2" s="530"/>
      <c r="BC2" s="530"/>
      <c r="BD2" s="530"/>
      <c r="BE2" s="530"/>
      <c r="BF2" s="531"/>
      <c r="BG2" s="395"/>
      <c r="BH2" s="517" t="s">
        <v>140</v>
      </c>
      <c r="BI2" s="518"/>
      <c r="BJ2" s="518"/>
      <c r="BK2" s="518"/>
      <c r="BL2" s="518"/>
      <c r="BM2" s="518"/>
      <c r="BN2" s="395"/>
      <c r="BO2" s="519" t="s">
        <v>141</v>
      </c>
      <c r="BP2" s="520"/>
      <c r="BQ2" s="520"/>
      <c r="BR2" s="520"/>
      <c r="BS2" s="520"/>
      <c r="BT2" s="520"/>
      <c r="BU2" s="395"/>
      <c r="BV2" s="521" t="s">
        <v>142</v>
      </c>
      <c r="BW2" s="522"/>
      <c r="BX2" s="522"/>
      <c r="BY2" s="522"/>
      <c r="BZ2" s="522"/>
      <c r="CA2" s="522"/>
      <c r="CB2" s="395"/>
      <c r="CC2" s="517" t="s">
        <v>143</v>
      </c>
      <c r="CD2" s="518"/>
      <c r="CE2" s="518"/>
      <c r="CF2" s="518"/>
      <c r="CG2" s="518"/>
      <c r="CH2" s="518"/>
      <c r="CI2" s="395"/>
      <c r="CJ2" s="519" t="s">
        <v>144</v>
      </c>
      <c r="CK2" s="520"/>
      <c r="CL2" s="520"/>
      <c r="CM2" s="520"/>
      <c r="CN2" s="520"/>
      <c r="CO2" s="520"/>
      <c r="CP2" s="395"/>
      <c r="CQ2" s="521" t="s">
        <v>145</v>
      </c>
      <c r="CR2" s="522"/>
      <c r="CS2" s="522"/>
      <c r="CT2" s="522"/>
      <c r="CU2" s="522"/>
      <c r="CV2" s="522"/>
      <c r="CW2" s="395"/>
      <c r="CX2" s="517" t="s">
        <v>146</v>
      </c>
      <c r="CY2" s="518"/>
      <c r="CZ2" s="518"/>
      <c r="DA2" s="518"/>
      <c r="DB2" s="518"/>
      <c r="DC2" s="518"/>
      <c r="DD2" s="395"/>
      <c r="DE2" s="519" t="s">
        <v>147</v>
      </c>
      <c r="DF2" s="520"/>
      <c r="DG2" s="520"/>
      <c r="DH2" s="520"/>
      <c r="DI2" s="520"/>
      <c r="DJ2" s="520"/>
      <c r="DK2" s="395"/>
      <c r="DL2" s="521" t="s">
        <v>148</v>
      </c>
      <c r="DM2" s="522"/>
      <c r="DN2" s="522"/>
      <c r="DO2" s="522"/>
      <c r="DP2" s="522"/>
      <c r="DQ2" s="522"/>
      <c r="DR2" s="395"/>
      <c r="DS2" s="527" t="s">
        <v>185</v>
      </c>
      <c r="DT2" s="528"/>
      <c r="DU2" s="528"/>
      <c r="DV2" s="528"/>
      <c r="DW2" s="528"/>
      <c r="DX2" s="528"/>
      <c r="DY2" s="395"/>
      <c r="DZ2" s="517" t="s">
        <v>374</v>
      </c>
      <c r="EA2" s="518"/>
      <c r="EB2" s="518"/>
      <c r="EC2" s="518"/>
      <c r="ED2" s="518"/>
      <c r="EE2" s="518"/>
      <c r="EF2" s="395"/>
      <c r="EG2" s="519" t="s">
        <v>150</v>
      </c>
      <c r="EH2" s="520"/>
      <c r="EI2" s="520"/>
      <c r="EJ2" s="520"/>
      <c r="EK2" s="520"/>
      <c r="EL2" s="520"/>
      <c r="EM2" s="395"/>
      <c r="EN2" s="521" t="s">
        <v>375</v>
      </c>
      <c r="EO2" s="522"/>
      <c r="EP2" s="522"/>
      <c r="EQ2" s="522"/>
      <c r="ER2" s="522"/>
      <c r="ES2" s="522"/>
      <c r="ET2" s="395"/>
      <c r="EU2" s="517" t="s">
        <v>152</v>
      </c>
      <c r="EV2" s="518"/>
      <c r="EW2" s="518"/>
      <c r="EX2" s="518"/>
      <c r="EY2" s="518"/>
      <c r="EZ2" s="518"/>
      <c r="FA2" s="395"/>
      <c r="FB2" s="519" t="s">
        <v>153</v>
      </c>
      <c r="FC2" s="520"/>
      <c r="FD2" s="520"/>
      <c r="FE2" s="520"/>
      <c r="FF2" s="520"/>
      <c r="FG2" s="520"/>
      <c r="FH2" s="395"/>
      <c r="FI2" s="521" t="s">
        <v>154</v>
      </c>
      <c r="FJ2" s="522"/>
      <c r="FK2" s="522"/>
      <c r="FL2" s="522"/>
      <c r="FM2" s="522"/>
      <c r="FN2" s="526"/>
      <c r="FO2" s="395"/>
      <c r="FP2" s="517" t="s">
        <v>155</v>
      </c>
      <c r="FQ2" s="518"/>
      <c r="FR2" s="518"/>
      <c r="FS2" s="518"/>
      <c r="FT2" s="518"/>
      <c r="FU2" s="518"/>
      <c r="FV2" s="395"/>
      <c r="FW2" s="519" t="s">
        <v>156</v>
      </c>
      <c r="FX2" s="520"/>
      <c r="FY2" s="520"/>
      <c r="FZ2" s="520"/>
      <c r="GA2" s="520"/>
      <c r="GB2" s="520"/>
      <c r="GC2" s="395"/>
      <c r="GD2" s="466"/>
      <c r="GE2" s="525" t="s">
        <v>115</v>
      </c>
      <c r="GF2" s="525"/>
      <c r="GG2" s="525"/>
      <c r="GH2" s="525"/>
      <c r="GI2" s="525"/>
      <c r="GJ2" s="525"/>
      <c r="GK2" s="395"/>
      <c r="GL2" s="356"/>
      <c r="GM2" s="356"/>
      <c r="GN2" s="356"/>
      <c r="GO2" s="356"/>
      <c r="GP2" s="356"/>
      <c r="GQ2" s="356"/>
    </row>
    <row r="3" spans="1:199" ht="38.25">
      <c r="A3" s="254" t="s">
        <v>12</v>
      </c>
      <c r="B3" s="523" t="s">
        <v>13</v>
      </c>
      <c r="C3" s="524"/>
      <c r="D3" s="260" t="s">
        <v>0</v>
      </c>
      <c r="E3" s="261" t="s">
        <v>101</v>
      </c>
      <c r="F3" s="260" t="s">
        <v>14</v>
      </c>
      <c r="G3" s="260" t="s">
        <v>157</v>
      </c>
      <c r="H3" s="261" t="str">
        <f>$C$1</f>
        <v>expnd.MARCH  .-2012</v>
      </c>
      <c r="I3" s="405" t="s">
        <v>158</v>
      </c>
      <c r="J3" s="440" t="s">
        <v>390</v>
      </c>
      <c r="K3" s="418" t="s">
        <v>0</v>
      </c>
      <c r="L3" s="259" t="s">
        <v>101</v>
      </c>
      <c r="M3" s="258" t="s">
        <v>14</v>
      </c>
      <c r="N3" s="258" t="s">
        <v>157</v>
      </c>
      <c r="O3" s="259" t="str">
        <f>$C$1</f>
        <v>expnd.MARCH  .-2012</v>
      </c>
      <c r="P3" s="258" t="s">
        <v>158</v>
      </c>
      <c r="Q3" s="440" t="s">
        <v>390</v>
      </c>
      <c r="R3" s="255" t="s">
        <v>0</v>
      </c>
      <c r="S3" s="256" t="s">
        <v>101</v>
      </c>
      <c r="T3" s="255" t="s">
        <v>14</v>
      </c>
      <c r="U3" s="255" t="s">
        <v>157</v>
      </c>
      <c r="V3" s="256" t="str">
        <f>$C$1</f>
        <v>expnd.MARCH  .-2012</v>
      </c>
      <c r="W3" s="255" t="s">
        <v>158</v>
      </c>
      <c r="X3" s="440" t="s">
        <v>390</v>
      </c>
      <c r="Y3" s="260" t="s">
        <v>0</v>
      </c>
      <c r="Z3" s="261" t="s">
        <v>101</v>
      </c>
      <c r="AA3" s="260" t="s">
        <v>14</v>
      </c>
      <c r="AB3" s="260" t="s">
        <v>157</v>
      </c>
      <c r="AC3" s="261" t="str">
        <f>$C$1</f>
        <v>expnd.MARCH  .-2012</v>
      </c>
      <c r="AD3" s="260" t="s">
        <v>158</v>
      </c>
      <c r="AE3" s="440" t="s">
        <v>390</v>
      </c>
      <c r="AF3" s="258" t="s">
        <v>0</v>
      </c>
      <c r="AG3" s="259" t="s">
        <v>101</v>
      </c>
      <c r="AH3" s="258" t="s">
        <v>14</v>
      </c>
      <c r="AI3" s="258" t="s">
        <v>157</v>
      </c>
      <c r="AJ3" s="259" t="str">
        <f>$C$1</f>
        <v>expnd.MARCH  .-2012</v>
      </c>
      <c r="AK3" s="258" t="s">
        <v>158</v>
      </c>
      <c r="AL3" s="440" t="s">
        <v>390</v>
      </c>
      <c r="AM3" s="255" t="s">
        <v>0</v>
      </c>
      <c r="AN3" s="256" t="s">
        <v>101</v>
      </c>
      <c r="AO3" s="255" t="s">
        <v>14</v>
      </c>
      <c r="AP3" s="255" t="s">
        <v>157</v>
      </c>
      <c r="AQ3" s="256" t="str">
        <f>$C$1</f>
        <v>expnd.MARCH  .-2012</v>
      </c>
      <c r="AR3" s="255" t="s">
        <v>158</v>
      </c>
      <c r="AS3" s="440" t="s">
        <v>390</v>
      </c>
      <c r="AT3" s="260" t="s">
        <v>0</v>
      </c>
      <c r="AU3" s="261" t="s">
        <v>101</v>
      </c>
      <c r="AV3" s="260" t="s">
        <v>14</v>
      </c>
      <c r="AW3" s="260" t="s">
        <v>157</v>
      </c>
      <c r="AX3" s="261" t="str">
        <f>$C$1</f>
        <v>expnd.MARCH  .-2012</v>
      </c>
      <c r="AY3" s="260" t="s">
        <v>158</v>
      </c>
      <c r="AZ3" s="440" t="s">
        <v>390</v>
      </c>
      <c r="BA3" s="263" t="s">
        <v>0</v>
      </c>
      <c r="BB3" s="264" t="s">
        <v>101</v>
      </c>
      <c r="BC3" s="263" t="s">
        <v>14</v>
      </c>
      <c r="BD3" s="263" t="s">
        <v>157</v>
      </c>
      <c r="BE3" s="264" t="str">
        <f>$C$1</f>
        <v>expnd.MARCH  .-2012</v>
      </c>
      <c r="BF3" s="263" t="s">
        <v>158</v>
      </c>
      <c r="BG3" s="440" t="s">
        <v>390</v>
      </c>
      <c r="BH3" s="255" t="s">
        <v>0</v>
      </c>
      <c r="BI3" s="256" t="s">
        <v>101</v>
      </c>
      <c r="BJ3" s="255" t="s">
        <v>14</v>
      </c>
      <c r="BK3" s="255" t="s">
        <v>157</v>
      </c>
      <c r="BL3" s="256" t="str">
        <f>$C$1</f>
        <v>expnd.MARCH  .-2012</v>
      </c>
      <c r="BM3" s="255" t="s">
        <v>158</v>
      </c>
      <c r="BN3" s="440" t="s">
        <v>390</v>
      </c>
      <c r="BO3" s="260" t="s">
        <v>0</v>
      </c>
      <c r="BP3" s="261" t="s">
        <v>101</v>
      </c>
      <c r="BQ3" s="260" t="s">
        <v>14</v>
      </c>
      <c r="BR3" s="260" t="s">
        <v>157</v>
      </c>
      <c r="BS3" s="261" t="str">
        <f>$C$1</f>
        <v>expnd.MARCH  .-2012</v>
      </c>
      <c r="BT3" s="260" t="s">
        <v>158</v>
      </c>
      <c r="BU3" s="440" t="s">
        <v>390</v>
      </c>
      <c r="BV3" s="258" t="s">
        <v>0</v>
      </c>
      <c r="BW3" s="259" t="s">
        <v>101</v>
      </c>
      <c r="BX3" s="258" t="s">
        <v>14</v>
      </c>
      <c r="BY3" s="258" t="s">
        <v>157</v>
      </c>
      <c r="BZ3" s="259" t="str">
        <f>$C$1</f>
        <v>expnd.MARCH  .-2012</v>
      </c>
      <c r="CA3" s="258" t="s">
        <v>158</v>
      </c>
      <c r="CB3" s="440" t="s">
        <v>390</v>
      </c>
      <c r="CC3" s="255" t="s">
        <v>0</v>
      </c>
      <c r="CD3" s="256" t="s">
        <v>101</v>
      </c>
      <c r="CE3" s="255" t="s">
        <v>14</v>
      </c>
      <c r="CF3" s="255" t="s">
        <v>157</v>
      </c>
      <c r="CG3" s="256" t="str">
        <f>$C$1</f>
        <v>expnd.MARCH  .-2012</v>
      </c>
      <c r="CH3" s="255" t="s">
        <v>158</v>
      </c>
      <c r="CI3" s="440" t="s">
        <v>390</v>
      </c>
      <c r="CJ3" s="260" t="s">
        <v>0</v>
      </c>
      <c r="CK3" s="261" t="s">
        <v>101</v>
      </c>
      <c r="CL3" s="260" t="s">
        <v>14</v>
      </c>
      <c r="CM3" s="260" t="s">
        <v>157</v>
      </c>
      <c r="CN3" s="261" t="str">
        <f>$C$1</f>
        <v>expnd.MARCH  .-2012</v>
      </c>
      <c r="CO3" s="260" t="s">
        <v>158</v>
      </c>
      <c r="CP3" s="440" t="s">
        <v>390</v>
      </c>
      <c r="CQ3" s="258" t="s">
        <v>0</v>
      </c>
      <c r="CR3" s="259" t="s">
        <v>101</v>
      </c>
      <c r="CS3" s="258" t="s">
        <v>14</v>
      </c>
      <c r="CT3" s="258" t="s">
        <v>157</v>
      </c>
      <c r="CU3" s="259" t="str">
        <f>$C$1</f>
        <v>expnd.MARCH  .-2012</v>
      </c>
      <c r="CV3" s="258" t="s">
        <v>158</v>
      </c>
      <c r="CW3" s="440" t="s">
        <v>390</v>
      </c>
      <c r="CX3" s="255" t="s">
        <v>0</v>
      </c>
      <c r="CY3" s="256" t="s">
        <v>101</v>
      </c>
      <c r="CZ3" s="255" t="s">
        <v>14</v>
      </c>
      <c r="DA3" s="255" t="s">
        <v>157</v>
      </c>
      <c r="DB3" s="256" t="str">
        <f>$C$1</f>
        <v>expnd.MARCH  .-2012</v>
      </c>
      <c r="DC3" s="255" t="s">
        <v>158</v>
      </c>
      <c r="DD3" s="440" t="s">
        <v>390</v>
      </c>
      <c r="DE3" s="260" t="s">
        <v>0</v>
      </c>
      <c r="DF3" s="261" t="s">
        <v>101</v>
      </c>
      <c r="DG3" s="260" t="s">
        <v>14</v>
      </c>
      <c r="DH3" s="260" t="s">
        <v>157</v>
      </c>
      <c r="DI3" s="261" t="str">
        <f>$C$1</f>
        <v>expnd.MARCH  .-2012</v>
      </c>
      <c r="DJ3" s="260" t="s">
        <v>158</v>
      </c>
      <c r="DK3" s="440" t="s">
        <v>390</v>
      </c>
      <c r="DL3" s="258" t="s">
        <v>0</v>
      </c>
      <c r="DM3" s="259" t="s">
        <v>101</v>
      </c>
      <c r="DN3" s="258" t="s">
        <v>14</v>
      </c>
      <c r="DO3" s="258" t="s">
        <v>157</v>
      </c>
      <c r="DP3" s="259" t="str">
        <f>$C$1</f>
        <v>expnd.MARCH  .-2012</v>
      </c>
      <c r="DQ3" s="258" t="s">
        <v>158</v>
      </c>
      <c r="DR3" s="440" t="s">
        <v>390</v>
      </c>
      <c r="DS3" s="265" t="s">
        <v>0</v>
      </c>
      <c r="DT3" s="266" t="s">
        <v>101</v>
      </c>
      <c r="DU3" s="265" t="s">
        <v>14</v>
      </c>
      <c r="DV3" s="265" t="s">
        <v>157</v>
      </c>
      <c r="DW3" s="266" t="str">
        <f>$C$1</f>
        <v>expnd.MARCH  .-2012</v>
      </c>
      <c r="DX3" s="265" t="s">
        <v>158</v>
      </c>
      <c r="DY3" s="440" t="s">
        <v>390</v>
      </c>
      <c r="DZ3" s="255" t="s">
        <v>0</v>
      </c>
      <c r="EA3" s="256" t="s">
        <v>101</v>
      </c>
      <c r="EB3" s="255" t="s">
        <v>14</v>
      </c>
      <c r="EC3" s="255" t="s">
        <v>157</v>
      </c>
      <c r="ED3" s="256" t="str">
        <f>$C$1</f>
        <v>expnd.MARCH  .-2012</v>
      </c>
      <c r="EE3" s="255" t="s">
        <v>158</v>
      </c>
      <c r="EF3" s="440" t="s">
        <v>390</v>
      </c>
      <c r="EG3" s="260" t="s">
        <v>0</v>
      </c>
      <c r="EH3" s="261" t="s">
        <v>101</v>
      </c>
      <c r="EI3" s="260" t="s">
        <v>14</v>
      </c>
      <c r="EJ3" s="260" t="s">
        <v>157</v>
      </c>
      <c r="EK3" s="261" t="str">
        <f>$C$1</f>
        <v>expnd.MARCH  .-2012</v>
      </c>
      <c r="EL3" s="260" t="s">
        <v>158</v>
      </c>
      <c r="EM3" s="440" t="s">
        <v>390</v>
      </c>
      <c r="EN3" s="258" t="s">
        <v>0</v>
      </c>
      <c r="EO3" s="259" t="s">
        <v>101</v>
      </c>
      <c r="EP3" s="258" t="s">
        <v>14</v>
      </c>
      <c r="EQ3" s="258" t="s">
        <v>157</v>
      </c>
      <c r="ER3" s="259" t="str">
        <f>$C$1</f>
        <v>expnd.MARCH  .-2012</v>
      </c>
      <c r="ES3" s="258" t="s">
        <v>158</v>
      </c>
      <c r="ET3" s="440" t="s">
        <v>390</v>
      </c>
      <c r="EU3" s="255" t="s">
        <v>0</v>
      </c>
      <c r="EV3" s="256" t="s">
        <v>101</v>
      </c>
      <c r="EW3" s="255" t="s">
        <v>14</v>
      </c>
      <c r="EX3" s="255" t="s">
        <v>157</v>
      </c>
      <c r="EY3" s="256" t="str">
        <f>$C$1</f>
        <v>expnd.MARCH  .-2012</v>
      </c>
      <c r="EZ3" s="255" t="s">
        <v>158</v>
      </c>
      <c r="FA3" s="440" t="s">
        <v>390</v>
      </c>
      <c r="FB3" s="267" t="s">
        <v>0</v>
      </c>
      <c r="FC3" s="262" t="s">
        <v>101</v>
      </c>
      <c r="FD3" s="260" t="s">
        <v>14</v>
      </c>
      <c r="FE3" s="260" t="s">
        <v>157</v>
      </c>
      <c r="FF3" s="261" t="str">
        <f>$C$1</f>
        <v>expnd.MARCH  .-2012</v>
      </c>
      <c r="FG3" s="260" t="s">
        <v>158</v>
      </c>
      <c r="FH3" s="440" t="s">
        <v>390</v>
      </c>
      <c r="FI3" s="258" t="s">
        <v>0</v>
      </c>
      <c r="FJ3" s="259" t="s">
        <v>101</v>
      </c>
      <c r="FK3" s="258" t="s">
        <v>14</v>
      </c>
      <c r="FL3" s="258" t="s">
        <v>157</v>
      </c>
      <c r="FM3" s="259" t="str">
        <f>$C$1</f>
        <v>expnd.MARCH  .-2012</v>
      </c>
      <c r="FN3" s="258" t="s">
        <v>158</v>
      </c>
      <c r="FO3" s="440" t="s">
        <v>390</v>
      </c>
      <c r="FP3" s="268" t="s">
        <v>0</v>
      </c>
      <c r="FQ3" s="269" t="s">
        <v>101</v>
      </c>
      <c r="FR3" s="255" t="s">
        <v>14</v>
      </c>
      <c r="FS3" s="255" t="s">
        <v>157</v>
      </c>
      <c r="FT3" s="256" t="str">
        <f>$C$1</f>
        <v>expnd.MARCH  .-2012</v>
      </c>
      <c r="FU3" s="255" t="s">
        <v>158</v>
      </c>
      <c r="FV3" s="440" t="s">
        <v>390</v>
      </c>
      <c r="FW3" s="257" t="s">
        <v>0</v>
      </c>
      <c r="FX3" s="262" t="s">
        <v>101</v>
      </c>
      <c r="FY3" s="260" t="s">
        <v>14</v>
      </c>
      <c r="FZ3" s="260" t="s">
        <v>157</v>
      </c>
      <c r="GA3" s="261" t="str">
        <f>$C$1</f>
        <v>expnd.MARCH  .-2012</v>
      </c>
      <c r="GB3" s="260" t="s">
        <v>158</v>
      </c>
      <c r="GC3" s="440" t="s">
        <v>390</v>
      </c>
      <c r="GD3" s="464"/>
      <c r="GE3" s="272" t="s">
        <v>0</v>
      </c>
      <c r="GF3" s="273" t="s">
        <v>101</v>
      </c>
      <c r="GG3" s="272" t="s">
        <v>14</v>
      </c>
      <c r="GH3" s="272" t="s">
        <v>157</v>
      </c>
      <c r="GI3" s="271" t="str">
        <f>$C$1</f>
        <v>expnd.MARCH  .-2012</v>
      </c>
      <c r="GJ3" s="270" t="s">
        <v>158</v>
      </c>
      <c r="GK3" s="488" t="s">
        <v>390</v>
      </c>
      <c r="GL3" s="19"/>
      <c r="GM3" s="19"/>
      <c r="GN3" s="19"/>
      <c r="GO3" s="19"/>
      <c r="GP3" s="19"/>
      <c r="GQ3" s="19"/>
    </row>
    <row r="4" spans="1:199" ht="12.75">
      <c r="A4" s="87">
        <v>1</v>
      </c>
      <c r="B4" s="515">
        <v>2</v>
      </c>
      <c r="C4" s="516"/>
      <c r="D4" s="95">
        <v>3</v>
      </c>
      <c r="E4" s="95">
        <v>4</v>
      </c>
      <c r="F4" s="95">
        <v>5</v>
      </c>
      <c r="G4" s="95">
        <v>6</v>
      </c>
      <c r="H4" s="95">
        <v>7</v>
      </c>
      <c r="I4" s="406">
        <v>8</v>
      </c>
      <c r="J4" s="95">
        <v>9</v>
      </c>
      <c r="K4" s="406">
        <v>10</v>
      </c>
      <c r="L4" s="95">
        <v>11</v>
      </c>
      <c r="M4" s="406">
        <v>12</v>
      </c>
      <c r="N4" s="95">
        <v>13</v>
      </c>
      <c r="O4" s="406">
        <v>14</v>
      </c>
      <c r="P4" s="95">
        <v>15</v>
      </c>
      <c r="Q4" s="406">
        <v>16</v>
      </c>
      <c r="R4" s="95">
        <v>17</v>
      </c>
      <c r="S4" s="406">
        <v>18</v>
      </c>
      <c r="T4" s="95">
        <v>19</v>
      </c>
      <c r="U4" s="406">
        <v>20</v>
      </c>
      <c r="V4" s="95">
        <v>21</v>
      </c>
      <c r="W4" s="406">
        <v>22</v>
      </c>
      <c r="X4" s="95">
        <v>23</v>
      </c>
      <c r="Y4" s="406">
        <v>24</v>
      </c>
      <c r="Z4" s="95">
        <v>25</v>
      </c>
      <c r="AA4" s="406">
        <v>26</v>
      </c>
      <c r="AB4" s="95">
        <v>27</v>
      </c>
      <c r="AC4" s="406">
        <v>28</v>
      </c>
      <c r="AD4" s="95">
        <v>29</v>
      </c>
      <c r="AE4" s="406">
        <v>30</v>
      </c>
      <c r="AF4" s="95">
        <v>31</v>
      </c>
      <c r="AG4" s="406">
        <v>32</v>
      </c>
      <c r="AH4" s="95">
        <v>33</v>
      </c>
      <c r="AI4" s="406">
        <v>34</v>
      </c>
      <c r="AJ4" s="95">
        <v>35</v>
      </c>
      <c r="AK4" s="406">
        <v>36</v>
      </c>
      <c r="AL4" s="95">
        <v>37</v>
      </c>
      <c r="AM4" s="406">
        <v>38</v>
      </c>
      <c r="AN4" s="95">
        <v>39</v>
      </c>
      <c r="AO4" s="406">
        <v>40</v>
      </c>
      <c r="AP4" s="95">
        <v>41</v>
      </c>
      <c r="AQ4" s="406">
        <v>42</v>
      </c>
      <c r="AR4" s="95">
        <v>43</v>
      </c>
      <c r="AS4" s="406">
        <v>44</v>
      </c>
      <c r="AT4" s="95">
        <v>45</v>
      </c>
      <c r="AU4" s="406">
        <v>46</v>
      </c>
      <c r="AV4" s="95">
        <v>47</v>
      </c>
      <c r="AW4" s="406">
        <v>48</v>
      </c>
      <c r="AX4" s="95">
        <v>49</v>
      </c>
      <c r="AY4" s="406">
        <v>50</v>
      </c>
      <c r="AZ4" s="95">
        <v>51</v>
      </c>
      <c r="BA4" s="406">
        <v>52</v>
      </c>
      <c r="BB4" s="95">
        <v>53</v>
      </c>
      <c r="BC4" s="406">
        <v>54</v>
      </c>
      <c r="BD4" s="95">
        <v>55</v>
      </c>
      <c r="BE4" s="406">
        <v>56</v>
      </c>
      <c r="BF4" s="95">
        <v>57</v>
      </c>
      <c r="BG4" s="406">
        <v>58</v>
      </c>
      <c r="BH4" s="95">
        <v>59</v>
      </c>
      <c r="BI4" s="406">
        <v>60</v>
      </c>
      <c r="BJ4" s="95">
        <v>61</v>
      </c>
      <c r="BK4" s="406">
        <v>62</v>
      </c>
      <c r="BL4" s="95">
        <v>63</v>
      </c>
      <c r="BM4" s="406">
        <v>64</v>
      </c>
      <c r="BN4" s="95">
        <v>65</v>
      </c>
      <c r="BO4" s="406">
        <v>66</v>
      </c>
      <c r="BP4" s="95">
        <v>67</v>
      </c>
      <c r="BQ4" s="406">
        <v>68</v>
      </c>
      <c r="BR4" s="95">
        <v>69</v>
      </c>
      <c r="BS4" s="406">
        <v>70</v>
      </c>
      <c r="BT4" s="95">
        <v>71</v>
      </c>
      <c r="BU4" s="406">
        <v>72</v>
      </c>
      <c r="BV4" s="95">
        <v>73</v>
      </c>
      <c r="BW4" s="406">
        <v>74</v>
      </c>
      <c r="BX4" s="95">
        <v>75</v>
      </c>
      <c r="BY4" s="406">
        <v>76</v>
      </c>
      <c r="BZ4" s="95">
        <v>77</v>
      </c>
      <c r="CA4" s="406">
        <v>78</v>
      </c>
      <c r="CB4" s="95">
        <v>79</v>
      </c>
      <c r="CC4" s="406">
        <v>80</v>
      </c>
      <c r="CD4" s="95">
        <v>81</v>
      </c>
      <c r="CE4" s="406">
        <v>82</v>
      </c>
      <c r="CF4" s="95">
        <v>83</v>
      </c>
      <c r="CG4" s="406">
        <v>84</v>
      </c>
      <c r="CH4" s="95">
        <v>85</v>
      </c>
      <c r="CI4" s="406">
        <v>86</v>
      </c>
      <c r="CJ4" s="95">
        <v>87</v>
      </c>
      <c r="CK4" s="406">
        <v>88</v>
      </c>
      <c r="CL4" s="95">
        <v>89</v>
      </c>
      <c r="CM4" s="406">
        <v>90</v>
      </c>
      <c r="CN4" s="95">
        <v>91</v>
      </c>
      <c r="CO4" s="406">
        <v>92</v>
      </c>
      <c r="CP4" s="95">
        <v>93</v>
      </c>
      <c r="CQ4" s="406">
        <v>94</v>
      </c>
      <c r="CR4" s="95">
        <v>95</v>
      </c>
      <c r="CS4" s="406">
        <v>96</v>
      </c>
      <c r="CT4" s="95">
        <v>97</v>
      </c>
      <c r="CU4" s="406">
        <v>98</v>
      </c>
      <c r="CV4" s="95">
        <v>99</v>
      </c>
      <c r="CW4" s="406">
        <v>100</v>
      </c>
      <c r="CX4" s="95">
        <v>101</v>
      </c>
      <c r="CY4" s="406">
        <v>102</v>
      </c>
      <c r="CZ4" s="95">
        <v>103</v>
      </c>
      <c r="DA4" s="406">
        <v>104</v>
      </c>
      <c r="DB4" s="95">
        <v>105</v>
      </c>
      <c r="DC4" s="406">
        <v>106</v>
      </c>
      <c r="DD4" s="95">
        <v>107</v>
      </c>
      <c r="DE4" s="406">
        <v>108</v>
      </c>
      <c r="DF4" s="95">
        <v>109</v>
      </c>
      <c r="DG4" s="406">
        <v>110</v>
      </c>
      <c r="DH4" s="95">
        <v>111</v>
      </c>
      <c r="DI4" s="406">
        <v>112</v>
      </c>
      <c r="DJ4" s="95">
        <v>113</v>
      </c>
      <c r="DK4" s="406">
        <v>114</v>
      </c>
      <c r="DL4" s="95">
        <v>115</v>
      </c>
      <c r="DM4" s="406">
        <v>116</v>
      </c>
      <c r="DN4" s="95">
        <v>117</v>
      </c>
      <c r="DO4" s="406">
        <v>118</v>
      </c>
      <c r="DP4" s="95">
        <v>119</v>
      </c>
      <c r="DQ4" s="406">
        <v>120</v>
      </c>
      <c r="DR4" s="95">
        <v>121</v>
      </c>
      <c r="DS4" s="406">
        <v>122</v>
      </c>
      <c r="DT4" s="95">
        <v>123</v>
      </c>
      <c r="DU4" s="406">
        <v>124</v>
      </c>
      <c r="DV4" s="95">
        <v>125</v>
      </c>
      <c r="DW4" s="406">
        <v>126</v>
      </c>
      <c r="DX4" s="95">
        <v>127</v>
      </c>
      <c r="DY4" s="406">
        <v>128</v>
      </c>
      <c r="DZ4" s="95">
        <v>129</v>
      </c>
      <c r="EA4" s="406">
        <v>130</v>
      </c>
      <c r="EB4" s="95">
        <v>131</v>
      </c>
      <c r="EC4" s="406">
        <v>132</v>
      </c>
      <c r="ED4" s="95">
        <v>133</v>
      </c>
      <c r="EE4" s="406">
        <v>134</v>
      </c>
      <c r="EF4" s="95">
        <v>135</v>
      </c>
      <c r="EG4" s="406">
        <v>136</v>
      </c>
      <c r="EH4" s="95">
        <v>137</v>
      </c>
      <c r="EI4" s="406">
        <v>138</v>
      </c>
      <c r="EJ4" s="95">
        <v>139</v>
      </c>
      <c r="EK4" s="406">
        <v>140</v>
      </c>
      <c r="EL4" s="95">
        <v>141</v>
      </c>
      <c r="EM4" s="406">
        <v>142</v>
      </c>
      <c r="EN4" s="95">
        <v>143</v>
      </c>
      <c r="EO4" s="406">
        <v>144</v>
      </c>
      <c r="EP4" s="95">
        <v>145</v>
      </c>
      <c r="EQ4" s="406">
        <v>146</v>
      </c>
      <c r="ER4" s="95">
        <v>147</v>
      </c>
      <c r="ES4" s="406">
        <v>148</v>
      </c>
      <c r="ET4" s="95">
        <v>149</v>
      </c>
      <c r="EU4" s="406">
        <v>150</v>
      </c>
      <c r="EV4" s="95">
        <v>151</v>
      </c>
      <c r="EW4" s="406">
        <v>152</v>
      </c>
      <c r="EX4" s="95">
        <v>153</v>
      </c>
      <c r="EY4" s="406">
        <v>154</v>
      </c>
      <c r="EZ4" s="95">
        <v>155</v>
      </c>
      <c r="FA4" s="406">
        <v>156</v>
      </c>
      <c r="FB4" s="95">
        <v>157</v>
      </c>
      <c r="FC4" s="406">
        <v>158</v>
      </c>
      <c r="FD4" s="95">
        <v>159</v>
      </c>
      <c r="FE4" s="406">
        <v>160</v>
      </c>
      <c r="FF4" s="95">
        <v>161</v>
      </c>
      <c r="FG4" s="406">
        <v>162</v>
      </c>
      <c r="FH4" s="95">
        <v>163</v>
      </c>
      <c r="FI4" s="406">
        <v>164</v>
      </c>
      <c r="FJ4" s="95">
        <v>165</v>
      </c>
      <c r="FK4" s="406">
        <v>166</v>
      </c>
      <c r="FL4" s="95">
        <v>167</v>
      </c>
      <c r="FM4" s="406">
        <v>168</v>
      </c>
      <c r="FN4" s="95">
        <v>169</v>
      </c>
      <c r="FO4" s="406">
        <v>170</v>
      </c>
      <c r="FP4" s="95">
        <v>171</v>
      </c>
      <c r="FQ4" s="406">
        <v>172</v>
      </c>
      <c r="FR4" s="95">
        <v>173</v>
      </c>
      <c r="FS4" s="406">
        <v>174</v>
      </c>
      <c r="FT4" s="95">
        <v>175</v>
      </c>
      <c r="FU4" s="406">
        <v>176</v>
      </c>
      <c r="FV4" s="95">
        <v>177</v>
      </c>
      <c r="FW4" s="406">
        <v>178</v>
      </c>
      <c r="FX4" s="95">
        <v>179</v>
      </c>
      <c r="FY4" s="406">
        <v>180</v>
      </c>
      <c r="FZ4" s="95">
        <v>181</v>
      </c>
      <c r="GA4" s="406">
        <v>182</v>
      </c>
      <c r="GB4" s="95">
        <v>183</v>
      </c>
      <c r="GC4" s="406">
        <v>184</v>
      </c>
      <c r="GD4" s="95">
        <v>185</v>
      </c>
      <c r="GE4" s="406">
        <v>186</v>
      </c>
      <c r="GF4" s="95">
        <v>187</v>
      </c>
      <c r="GG4" s="406">
        <v>188</v>
      </c>
      <c r="GH4" s="95">
        <v>189</v>
      </c>
      <c r="GI4" s="406">
        <v>190</v>
      </c>
      <c r="GJ4" s="95">
        <v>191</v>
      </c>
      <c r="GK4" s="395">
        <v>192</v>
      </c>
      <c r="GL4" s="19"/>
      <c r="GM4" s="19"/>
      <c r="GN4" s="19"/>
      <c r="GO4" s="19"/>
      <c r="GP4" s="19"/>
      <c r="GQ4" s="19"/>
    </row>
    <row r="5" spans="1:199" ht="12.75">
      <c r="A5" s="87"/>
      <c r="B5" s="515" t="s">
        <v>1</v>
      </c>
      <c r="C5" s="516"/>
      <c r="D5" s="95"/>
      <c r="E5" s="95"/>
      <c r="F5" s="95"/>
      <c r="G5" s="95"/>
      <c r="H5" s="95"/>
      <c r="I5" s="406"/>
      <c r="J5" s="395"/>
      <c r="K5" s="419"/>
      <c r="L5" s="95"/>
      <c r="M5" s="95"/>
      <c r="N5" s="95"/>
      <c r="O5" s="95"/>
      <c r="P5" s="95"/>
      <c r="Q5" s="395"/>
      <c r="R5" s="307"/>
      <c r="S5" s="307"/>
      <c r="T5" s="307"/>
      <c r="U5" s="307"/>
      <c r="V5" s="307"/>
      <c r="W5" s="307"/>
      <c r="X5" s="395"/>
      <c r="Y5" s="95"/>
      <c r="Z5" s="95"/>
      <c r="AA5" s="95"/>
      <c r="AB5" s="95"/>
      <c r="AC5" s="95"/>
      <c r="AD5" s="95"/>
      <c r="AE5" s="395"/>
      <c r="AF5" s="95"/>
      <c r="AG5" s="95"/>
      <c r="AH5" s="95"/>
      <c r="AI5" s="95"/>
      <c r="AJ5" s="95"/>
      <c r="AK5" s="95"/>
      <c r="AL5" s="395"/>
      <c r="AM5" s="95"/>
      <c r="AN5" s="95"/>
      <c r="AO5" s="95"/>
      <c r="AP5" s="95"/>
      <c r="AQ5" s="95"/>
      <c r="AR5" s="95"/>
      <c r="AS5" s="395"/>
      <c r="AT5" s="95"/>
      <c r="AU5" s="95"/>
      <c r="AV5" s="95"/>
      <c r="AW5" s="95"/>
      <c r="AX5" s="95"/>
      <c r="AY5" s="95"/>
      <c r="AZ5" s="395"/>
      <c r="BA5" s="95"/>
      <c r="BB5" s="95"/>
      <c r="BC5" s="95"/>
      <c r="BD5" s="95"/>
      <c r="BE5" s="95"/>
      <c r="BF5" s="95"/>
      <c r="BG5" s="395"/>
      <c r="BH5" s="95"/>
      <c r="BI5" s="95"/>
      <c r="BJ5" s="95"/>
      <c r="BK5" s="95"/>
      <c r="BL5" s="95"/>
      <c r="BM5" s="95"/>
      <c r="BN5" s="395"/>
      <c r="BO5" s="95"/>
      <c r="BP5" s="95"/>
      <c r="BQ5" s="95"/>
      <c r="BR5" s="95"/>
      <c r="BS5" s="95"/>
      <c r="BT5" s="95"/>
      <c r="BU5" s="395"/>
      <c r="BV5" s="95"/>
      <c r="BW5" s="95"/>
      <c r="BX5" s="95"/>
      <c r="BY5" s="95"/>
      <c r="BZ5" s="95"/>
      <c r="CA5" s="95"/>
      <c r="CB5" s="395"/>
      <c r="CC5" s="95"/>
      <c r="CD5" s="95"/>
      <c r="CE5" s="95"/>
      <c r="CF5" s="95"/>
      <c r="CG5" s="95"/>
      <c r="CH5" s="95"/>
      <c r="CI5" s="395"/>
      <c r="CJ5" s="95"/>
      <c r="CK5" s="95"/>
      <c r="CL5" s="95"/>
      <c r="CM5" s="95"/>
      <c r="CN5" s="95"/>
      <c r="CO5" s="95"/>
      <c r="CP5" s="395"/>
      <c r="CQ5" s="95"/>
      <c r="CR5" s="95"/>
      <c r="CS5" s="95"/>
      <c r="CT5" s="95"/>
      <c r="CU5" s="95"/>
      <c r="CV5" s="95"/>
      <c r="CW5" s="395"/>
      <c r="CX5" s="95"/>
      <c r="CY5" s="95"/>
      <c r="CZ5" s="95"/>
      <c r="DA5" s="95"/>
      <c r="DB5" s="95"/>
      <c r="DC5" s="95"/>
      <c r="DD5" s="395"/>
      <c r="DE5" s="95"/>
      <c r="DF5" s="95"/>
      <c r="DG5" s="95"/>
      <c r="DH5" s="95"/>
      <c r="DI5" s="95"/>
      <c r="DJ5" s="95"/>
      <c r="DK5" s="395"/>
      <c r="DL5" s="95"/>
      <c r="DM5" s="95"/>
      <c r="DN5" s="95"/>
      <c r="DO5" s="95"/>
      <c r="DP5" s="95"/>
      <c r="DQ5" s="95"/>
      <c r="DR5" s="395"/>
      <c r="DS5" s="95"/>
      <c r="DT5" s="95"/>
      <c r="DU5" s="95"/>
      <c r="DV5" s="95"/>
      <c r="DW5" s="95"/>
      <c r="DX5" s="95"/>
      <c r="DY5" s="395"/>
      <c r="DZ5" s="95"/>
      <c r="EA5" s="95"/>
      <c r="EB5" s="95"/>
      <c r="EC5" s="95"/>
      <c r="ED5" s="95"/>
      <c r="EE5" s="95"/>
      <c r="EF5" s="395"/>
      <c r="EG5" s="95"/>
      <c r="EH5" s="95"/>
      <c r="EI5" s="95"/>
      <c r="EJ5" s="95"/>
      <c r="EK5" s="95"/>
      <c r="EL5" s="95"/>
      <c r="EM5" s="395"/>
      <c r="EN5" s="95"/>
      <c r="EO5" s="95"/>
      <c r="EP5" s="95"/>
      <c r="EQ5" s="95"/>
      <c r="ER5" s="95"/>
      <c r="ES5" s="95"/>
      <c r="ET5" s="395"/>
      <c r="EU5" s="95"/>
      <c r="EV5" s="95"/>
      <c r="EW5" s="95"/>
      <c r="EX5" s="95"/>
      <c r="EY5" s="95"/>
      <c r="EZ5" s="95"/>
      <c r="FA5" s="395"/>
      <c r="FB5" s="95"/>
      <c r="FC5" s="95"/>
      <c r="FD5" s="95"/>
      <c r="FE5" s="95"/>
      <c r="FF5" s="95"/>
      <c r="FG5" s="95"/>
      <c r="FH5" s="395"/>
      <c r="FI5" s="95"/>
      <c r="FJ5" s="95"/>
      <c r="FK5" s="95"/>
      <c r="FL5" s="95"/>
      <c r="FM5" s="95"/>
      <c r="FN5" s="95"/>
      <c r="FO5" s="395"/>
      <c r="FP5" s="95"/>
      <c r="FQ5" s="95"/>
      <c r="FR5" s="95"/>
      <c r="FS5" s="95"/>
      <c r="FT5" s="95"/>
      <c r="FU5" s="95"/>
      <c r="FV5" s="395"/>
      <c r="FW5" s="95"/>
      <c r="FX5" s="95"/>
      <c r="FY5" s="95"/>
      <c r="FZ5" s="95"/>
      <c r="GA5" s="95"/>
      <c r="GB5" s="95"/>
      <c r="GC5" s="395"/>
      <c r="GD5" s="466"/>
      <c r="GE5" s="95"/>
      <c r="GF5" s="95"/>
      <c r="GG5" s="95"/>
      <c r="GH5" s="95"/>
      <c r="GI5" s="95"/>
      <c r="GJ5" s="95"/>
      <c r="GK5" s="395"/>
      <c r="GL5" s="19"/>
      <c r="GM5" s="19"/>
      <c r="GN5" s="19"/>
      <c r="GO5" s="19"/>
      <c r="GP5" s="19"/>
      <c r="GQ5" s="19"/>
    </row>
    <row r="6" spans="1:205" ht="15.75">
      <c r="A6" s="349">
        <v>1</v>
      </c>
      <c r="B6" s="11" t="s">
        <v>16</v>
      </c>
      <c r="C6" s="11" t="s">
        <v>17</v>
      </c>
      <c r="D6" s="140">
        <v>10.53</v>
      </c>
      <c r="E6" s="141">
        <v>3830</v>
      </c>
      <c r="F6" s="140">
        <v>11.58</v>
      </c>
      <c r="G6" s="140">
        <v>10.5</v>
      </c>
      <c r="H6" s="140">
        <v>11.58</v>
      </c>
      <c r="I6" s="407">
        <v>6257</v>
      </c>
      <c r="J6" s="396"/>
      <c r="K6" s="420">
        <v>3.74</v>
      </c>
      <c r="L6" s="141">
        <v>1360</v>
      </c>
      <c r="M6" s="140">
        <v>2.12</v>
      </c>
      <c r="N6" s="140">
        <v>0.27</v>
      </c>
      <c r="O6" s="140">
        <v>2.12</v>
      </c>
      <c r="P6" s="141">
        <v>1413</v>
      </c>
      <c r="Q6" s="396"/>
      <c r="R6" s="308">
        <v>2.64</v>
      </c>
      <c r="S6" s="309">
        <v>960</v>
      </c>
      <c r="T6" s="308">
        <v>2.5</v>
      </c>
      <c r="U6" s="308">
        <v>0</v>
      </c>
      <c r="V6" s="308">
        <v>2.5</v>
      </c>
      <c r="W6" s="309">
        <v>821</v>
      </c>
      <c r="X6" s="396"/>
      <c r="Y6" s="140">
        <v>3.41</v>
      </c>
      <c r="Z6" s="141">
        <v>1240</v>
      </c>
      <c r="AA6" s="140">
        <v>1.49</v>
      </c>
      <c r="AB6" s="140">
        <v>0.24</v>
      </c>
      <c r="AC6" s="140">
        <v>1.34</v>
      </c>
      <c r="AD6" s="141">
        <v>769</v>
      </c>
      <c r="AE6" s="396"/>
      <c r="AF6" s="140">
        <v>19.44</v>
      </c>
      <c r="AG6" s="141">
        <v>7070</v>
      </c>
      <c r="AH6" s="140">
        <v>14.02</v>
      </c>
      <c r="AI6" s="140">
        <v>0</v>
      </c>
      <c r="AJ6" s="140">
        <v>7.22</v>
      </c>
      <c r="AK6" s="141">
        <v>3559</v>
      </c>
      <c r="AL6" s="396"/>
      <c r="AM6" s="140">
        <v>9.71</v>
      </c>
      <c r="AN6" s="141">
        <v>3530</v>
      </c>
      <c r="AO6" s="140">
        <v>7.89</v>
      </c>
      <c r="AP6" s="140">
        <v>0.18</v>
      </c>
      <c r="AQ6" s="140">
        <v>7.36</v>
      </c>
      <c r="AR6" s="141">
        <v>4193</v>
      </c>
      <c r="AS6" s="396"/>
      <c r="AT6" s="140">
        <v>8.25</v>
      </c>
      <c r="AU6" s="141">
        <v>3000</v>
      </c>
      <c r="AV6" s="140">
        <v>11.35</v>
      </c>
      <c r="AW6" s="140">
        <v>0.14</v>
      </c>
      <c r="AX6" s="140">
        <v>8.34</v>
      </c>
      <c r="AY6" s="141">
        <v>3716</v>
      </c>
      <c r="AZ6" s="396"/>
      <c r="BA6" s="140">
        <v>14.52</v>
      </c>
      <c r="BB6" s="141">
        <v>5280</v>
      </c>
      <c r="BC6" s="140">
        <v>6.23</v>
      </c>
      <c r="BD6" s="140">
        <v>0</v>
      </c>
      <c r="BE6" s="140">
        <v>5.5</v>
      </c>
      <c r="BF6" s="141">
        <v>4153</v>
      </c>
      <c r="BG6" s="396"/>
      <c r="BH6" s="140">
        <v>5.83</v>
      </c>
      <c r="BI6" s="141">
        <v>2120</v>
      </c>
      <c r="BJ6" s="140">
        <v>16.96</v>
      </c>
      <c r="BK6" s="140">
        <v>0.6</v>
      </c>
      <c r="BL6" s="140">
        <v>16.56</v>
      </c>
      <c r="BM6" s="141">
        <v>8280</v>
      </c>
      <c r="BN6" s="396"/>
      <c r="BO6" s="140">
        <v>15.02</v>
      </c>
      <c r="BP6" s="141">
        <v>5460</v>
      </c>
      <c r="BQ6" s="140">
        <v>14.2</v>
      </c>
      <c r="BR6" s="140">
        <v>0.68</v>
      </c>
      <c r="BS6" s="140">
        <v>13.88</v>
      </c>
      <c r="BT6" s="141">
        <v>7943</v>
      </c>
      <c r="BU6" s="396"/>
      <c r="BV6" s="140">
        <v>37.37</v>
      </c>
      <c r="BW6" s="141">
        <v>13590</v>
      </c>
      <c r="BX6" s="140">
        <v>27.31</v>
      </c>
      <c r="BY6" s="140">
        <v>0</v>
      </c>
      <c r="BZ6" s="140">
        <v>27.31</v>
      </c>
      <c r="CA6" s="141">
        <v>13727</v>
      </c>
      <c r="CB6" s="396"/>
      <c r="CC6" s="140">
        <v>4.87</v>
      </c>
      <c r="CD6" s="141">
        <v>1770</v>
      </c>
      <c r="CE6" s="140">
        <v>2.55</v>
      </c>
      <c r="CF6" s="140">
        <v>0</v>
      </c>
      <c r="CG6" s="140">
        <v>2.42</v>
      </c>
      <c r="CH6" s="141">
        <v>1372</v>
      </c>
      <c r="CI6" s="396"/>
      <c r="CJ6" s="140">
        <v>5.67</v>
      </c>
      <c r="CK6" s="141">
        <v>2060</v>
      </c>
      <c r="CL6" s="140">
        <v>10.34</v>
      </c>
      <c r="CM6" s="140">
        <v>0.13</v>
      </c>
      <c r="CN6" s="140">
        <v>8.55</v>
      </c>
      <c r="CO6" s="141">
        <v>6520</v>
      </c>
      <c r="CP6" s="396"/>
      <c r="CQ6" s="140">
        <v>7.07</v>
      </c>
      <c r="CR6" s="141">
        <v>2570</v>
      </c>
      <c r="CS6" s="140">
        <v>6.77</v>
      </c>
      <c r="CT6" s="140">
        <v>0.82</v>
      </c>
      <c r="CU6" s="140">
        <v>6.69</v>
      </c>
      <c r="CV6" s="141">
        <v>2580</v>
      </c>
      <c r="CW6" s="396"/>
      <c r="CX6" s="140">
        <v>4.32</v>
      </c>
      <c r="CY6" s="141">
        <v>1570</v>
      </c>
      <c r="CZ6" s="140">
        <v>4.81</v>
      </c>
      <c r="DA6" s="140">
        <v>0</v>
      </c>
      <c r="DB6" s="140">
        <v>4.78</v>
      </c>
      <c r="DC6" s="141">
        <v>2391</v>
      </c>
      <c r="DD6" s="396"/>
      <c r="DE6" s="140">
        <v>40.92</v>
      </c>
      <c r="DF6" s="141">
        <v>14880</v>
      </c>
      <c r="DG6" s="140">
        <v>46.25</v>
      </c>
      <c r="DH6" s="140">
        <v>1.46</v>
      </c>
      <c r="DI6" s="140">
        <v>46.25</v>
      </c>
      <c r="DJ6" s="141">
        <v>23565</v>
      </c>
      <c r="DK6" s="396"/>
      <c r="DL6" s="140">
        <v>14.16</v>
      </c>
      <c r="DM6" s="141">
        <v>5150</v>
      </c>
      <c r="DN6" s="140">
        <v>5.35</v>
      </c>
      <c r="DO6" s="140">
        <v>0.6</v>
      </c>
      <c r="DP6" s="140">
        <v>5.35</v>
      </c>
      <c r="DQ6" s="141">
        <v>2111</v>
      </c>
      <c r="DR6" s="396"/>
      <c r="DS6" s="140">
        <v>3.25</v>
      </c>
      <c r="DT6" s="141">
        <v>1180</v>
      </c>
      <c r="DU6" s="140">
        <v>2.2</v>
      </c>
      <c r="DV6" s="140">
        <v>0</v>
      </c>
      <c r="DW6" s="140">
        <v>2.14</v>
      </c>
      <c r="DX6" s="141">
        <v>1001</v>
      </c>
      <c r="DY6" s="396"/>
      <c r="DZ6" s="140">
        <v>17.49</v>
      </c>
      <c r="EA6" s="141">
        <v>6360</v>
      </c>
      <c r="EB6" s="140">
        <v>16.29</v>
      </c>
      <c r="EC6" s="140">
        <v>5.41</v>
      </c>
      <c r="ED6" s="140">
        <v>15.2</v>
      </c>
      <c r="EE6" s="141">
        <v>6850</v>
      </c>
      <c r="EF6" s="396"/>
      <c r="EG6" s="140">
        <v>7.07</v>
      </c>
      <c r="EH6" s="141">
        <v>2570</v>
      </c>
      <c r="EI6" s="140">
        <v>10.05</v>
      </c>
      <c r="EJ6" s="140">
        <v>1.15</v>
      </c>
      <c r="EK6" s="140">
        <v>9.76</v>
      </c>
      <c r="EL6" s="141">
        <v>3636</v>
      </c>
      <c r="EM6" s="396"/>
      <c r="EN6" s="140">
        <v>1.46</v>
      </c>
      <c r="EO6" s="141">
        <v>530</v>
      </c>
      <c r="EP6" s="140">
        <v>1.09</v>
      </c>
      <c r="EQ6" s="140">
        <v>0.03</v>
      </c>
      <c r="ER6" s="140">
        <v>1.09</v>
      </c>
      <c r="ES6" s="141">
        <v>464</v>
      </c>
      <c r="ET6" s="396"/>
      <c r="EU6" s="140">
        <v>5.28</v>
      </c>
      <c r="EV6" s="141">
        <v>1920</v>
      </c>
      <c r="EW6" s="140">
        <v>4.44</v>
      </c>
      <c r="EX6" s="140">
        <v>0.3</v>
      </c>
      <c r="EY6" s="140">
        <v>4.44</v>
      </c>
      <c r="EZ6" s="141">
        <v>2059</v>
      </c>
      <c r="FA6" s="396"/>
      <c r="FB6" s="140">
        <v>3.88</v>
      </c>
      <c r="FC6" s="141">
        <v>1410</v>
      </c>
      <c r="FD6" s="140">
        <v>2.9</v>
      </c>
      <c r="FE6" s="140">
        <v>0.4</v>
      </c>
      <c r="FF6" s="140">
        <v>2.9</v>
      </c>
      <c r="FG6" s="141">
        <v>1609</v>
      </c>
      <c r="FH6" s="396"/>
      <c r="FI6" s="140">
        <v>0.17</v>
      </c>
      <c r="FJ6" s="141">
        <v>60</v>
      </c>
      <c r="FK6" s="140">
        <v>0.15</v>
      </c>
      <c r="FL6" s="140">
        <v>0.06</v>
      </c>
      <c r="FM6" s="140">
        <v>0.11</v>
      </c>
      <c r="FN6" s="141">
        <v>73</v>
      </c>
      <c r="FO6" s="396"/>
      <c r="FP6" s="140">
        <v>6.05</v>
      </c>
      <c r="FQ6" s="141">
        <v>2220</v>
      </c>
      <c r="FR6" s="140">
        <v>5.7</v>
      </c>
      <c r="FS6" s="140">
        <v>0.11</v>
      </c>
      <c r="FT6" s="140">
        <v>5.08</v>
      </c>
      <c r="FU6" s="141">
        <v>1406</v>
      </c>
      <c r="FV6" s="396"/>
      <c r="FW6" s="140">
        <v>0.86</v>
      </c>
      <c r="FX6" s="141">
        <v>313</v>
      </c>
      <c r="FY6" s="140">
        <v>0.78</v>
      </c>
      <c r="FZ6" s="140">
        <v>0</v>
      </c>
      <c r="GA6" s="140">
        <v>0.78</v>
      </c>
      <c r="GB6" s="140">
        <v>348</v>
      </c>
      <c r="GC6" s="396"/>
      <c r="GD6" s="467" t="str">
        <f>B6</f>
        <v>BCK-2 </v>
      </c>
      <c r="GE6" s="18">
        <f aca="true" t="shared" si="0" ref="GE6:GE26">D6+K6+R6+Y6+AF6+AM6+AT6+BA6+BH6+BO6+BV6+CC6+CJ6+CQ6+CX6+DE6+DL6+DS6+DZ6+EG6+EN6+EU6+FB6+FI6+FP6+FW6</f>
        <v>252.98000000000002</v>
      </c>
      <c r="GF6" s="17">
        <f aca="true" t="shared" si="1" ref="GF6:GF26">E6+L6+S6+Z6+AG6+AN6+AU6+BB6+BI6+BP6+BW6+CD6+CK6+CR6+CY6+DF6+DM6+DT6+EA6+EH6+EO6+EV6+FC6+FJ6+FQ6+FX6</f>
        <v>92003</v>
      </c>
      <c r="GG6" s="18">
        <f aca="true" t="shared" si="2" ref="GG6:GG26">F6+M6+T6+AA6+AH6+AO6+AV6+BC6+BJ6+BQ6+BX6+CE6+CL6+CS6+CZ6+DG6+DN6+DU6+EB6+EI6+EP6+EW6+FD6+FK6+FR6+FY6</f>
        <v>235.32</v>
      </c>
      <c r="GH6" s="18">
        <f aca="true" t="shared" si="3" ref="GH6:GH26">G6+N6+U6+AB6+AI6+AP6+AW6+BD6+BK6+BR6+BY6+CF6+CM6+CT6+DA6+DH6+DO6+DV6+EC6+EJ6+EQ6+EX6+FE6+FL6+FS6+FZ6</f>
        <v>23.08</v>
      </c>
      <c r="GI6" s="18">
        <f aca="true" t="shared" si="4" ref="GI6:GI26">H6+O6+V6+AC6+AJ6+AQ6+AX6+BE6+BL6+BS6+BZ6+CG6+CN6+CU6+DB6+DI6+DP6+DW6+ED6+EK6+ER6+EY6+FF6+FM6+FT6+GA6</f>
        <v>219.24999999999997</v>
      </c>
      <c r="GJ6" s="17">
        <f aca="true" t="shared" si="5" ref="GJ6:GJ26">I6+P6+W6+AD6+AK6+AR6+AY6+BF6+BM6+BT6+CA6+CH6+CO6+CV6+DC6+DJ6+DQ6+DX6+EE6+EL6+ES6+EZ6+FG6+FN6+FU6+GB6</f>
        <v>110816</v>
      </c>
      <c r="GK6" s="483"/>
      <c r="GL6" s="19"/>
      <c r="GM6" s="19"/>
      <c r="GN6" s="19"/>
      <c r="GO6" s="19"/>
      <c r="GP6" s="19"/>
      <c r="GQ6" s="19"/>
      <c r="GU6" s="20"/>
      <c r="GV6" s="20"/>
      <c r="GW6" s="20"/>
    </row>
    <row r="7" spans="1:205" ht="22.5">
      <c r="A7" s="349">
        <v>2</v>
      </c>
      <c r="B7" s="11" t="s">
        <v>18</v>
      </c>
      <c r="C7" s="11" t="s">
        <v>104</v>
      </c>
      <c r="D7" s="140">
        <v>0</v>
      </c>
      <c r="E7" s="140">
        <v>0</v>
      </c>
      <c r="F7" s="140">
        <v>0</v>
      </c>
      <c r="G7" s="140">
        <v>0</v>
      </c>
      <c r="H7" s="140">
        <v>0</v>
      </c>
      <c r="I7" s="408">
        <v>0</v>
      </c>
      <c r="J7" s="397"/>
      <c r="K7" s="420">
        <v>0</v>
      </c>
      <c r="L7" s="140">
        <v>0</v>
      </c>
      <c r="M7" s="140">
        <v>0</v>
      </c>
      <c r="N7" s="140">
        <v>0</v>
      </c>
      <c r="O7" s="140">
        <v>0</v>
      </c>
      <c r="P7" s="140">
        <v>0</v>
      </c>
      <c r="Q7" s="397"/>
      <c r="R7" s="140">
        <v>0</v>
      </c>
      <c r="S7" s="140">
        <v>0</v>
      </c>
      <c r="T7" s="140">
        <v>0</v>
      </c>
      <c r="U7" s="140">
        <v>0</v>
      </c>
      <c r="V7" s="140">
        <v>0</v>
      </c>
      <c r="W7" s="140">
        <v>0</v>
      </c>
      <c r="X7" s="397"/>
      <c r="Y7" s="140">
        <v>0</v>
      </c>
      <c r="Z7" s="140">
        <v>0</v>
      </c>
      <c r="AA7" s="140">
        <v>0</v>
      </c>
      <c r="AB7" s="140">
        <v>0</v>
      </c>
      <c r="AC7" s="140">
        <v>0</v>
      </c>
      <c r="AD7" s="140">
        <v>0</v>
      </c>
      <c r="AE7" s="397"/>
      <c r="AF7" s="140">
        <v>0</v>
      </c>
      <c r="AG7" s="140">
        <v>0</v>
      </c>
      <c r="AH7" s="140">
        <v>0</v>
      </c>
      <c r="AI7" s="140">
        <v>0</v>
      </c>
      <c r="AJ7" s="140">
        <v>0</v>
      </c>
      <c r="AK7" s="140">
        <v>0</v>
      </c>
      <c r="AL7" s="397"/>
      <c r="AM7" s="140">
        <v>0</v>
      </c>
      <c r="AN7" s="140">
        <v>0</v>
      </c>
      <c r="AO7" s="140">
        <v>0</v>
      </c>
      <c r="AP7" s="140">
        <v>0</v>
      </c>
      <c r="AQ7" s="140">
        <v>0</v>
      </c>
      <c r="AR7" s="140">
        <v>0</v>
      </c>
      <c r="AS7" s="397"/>
      <c r="AT7" s="140">
        <v>0</v>
      </c>
      <c r="AU7" s="140">
        <v>0</v>
      </c>
      <c r="AV7" s="140">
        <v>0</v>
      </c>
      <c r="AW7" s="140">
        <v>0</v>
      </c>
      <c r="AX7" s="140">
        <v>0</v>
      </c>
      <c r="AY7" s="140">
        <v>0</v>
      </c>
      <c r="AZ7" s="397"/>
      <c r="BA7" s="140">
        <v>0</v>
      </c>
      <c r="BB7" s="140">
        <v>0</v>
      </c>
      <c r="BC7" s="140">
        <v>0</v>
      </c>
      <c r="BD7" s="140">
        <v>0</v>
      </c>
      <c r="BE7" s="140">
        <v>0</v>
      </c>
      <c r="BF7" s="140">
        <v>0</v>
      </c>
      <c r="BG7" s="397"/>
      <c r="BH7" s="140">
        <v>0</v>
      </c>
      <c r="BI7" s="140">
        <v>0</v>
      </c>
      <c r="BJ7" s="140">
        <v>0</v>
      </c>
      <c r="BK7" s="140">
        <v>0</v>
      </c>
      <c r="BL7" s="140">
        <v>0</v>
      </c>
      <c r="BM7" s="140">
        <v>0</v>
      </c>
      <c r="BN7" s="397"/>
      <c r="BO7" s="140">
        <v>0</v>
      </c>
      <c r="BP7" s="140">
        <v>0</v>
      </c>
      <c r="BQ7" s="140">
        <v>0</v>
      </c>
      <c r="BR7" s="140">
        <v>0</v>
      </c>
      <c r="BS7" s="140">
        <v>0</v>
      </c>
      <c r="BT7" s="140">
        <v>0</v>
      </c>
      <c r="BU7" s="397"/>
      <c r="BV7" s="140">
        <v>0</v>
      </c>
      <c r="BW7" s="140">
        <v>0</v>
      </c>
      <c r="BX7" s="140">
        <v>0</v>
      </c>
      <c r="BY7" s="140">
        <v>0</v>
      </c>
      <c r="BZ7" s="140">
        <v>0</v>
      </c>
      <c r="CA7" s="140">
        <v>0</v>
      </c>
      <c r="CB7" s="397"/>
      <c r="CC7" s="140">
        <v>0</v>
      </c>
      <c r="CD7" s="140">
        <v>0</v>
      </c>
      <c r="CE7" s="140">
        <v>0</v>
      </c>
      <c r="CF7" s="140">
        <v>0</v>
      </c>
      <c r="CG7" s="140">
        <v>0</v>
      </c>
      <c r="CH7" s="140">
        <v>0</v>
      </c>
      <c r="CI7" s="397"/>
      <c r="CJ7" s="140">
        <v>0</v>
      </c>
      <c r="CK7" s="140">
        <v>0</v>
      </c>
      <c r="CL7" s="140">
        <v>0</v>
      </c>
      <c r="CM7" s="140">
        <v>0</v>
      </c>
      <c r="CN7" s="140">
        <v>0</v>
      </c>
      <c r="CO7" s="140">
        <v>0</v>
      </c>
      <c r="CP7" s="397"/>
      <c r="CQ7" s="140">
        <v>0</v>
      </c>
      <c r="CR7" s="140">
        <v>0</v>
      </c>
      <c r="CS7" s="140">
        <v>0</v>
      </c>
      <c r="CT7" s="140">
        <v>0</v>
      </c>
      <c r="CU7" s="140">
        <v>0</v>
      </c>
      <c r="CV7" s="140">
        <v>0</v>
      </c>
      <c r="CW7" s="397"/>
      <c r="CX7" s="140">
        <v>0</v>
      </c>
      <c r="CY7" s="140">
        <v>0</v>
      </c>
      <c r="CZ7" s="140">
        <v>0</v>
      </c>
      <c r="DA7" s="140">
        <v>0</v>
      </c>
      <c r="DB7" s="140">
        <v>0</v>
      </c>
      <c r="DC7" s="140">
        <v>0</v>
      </c>
      <c r="DD7" s="397"/>
      <c r="DE7" s="140">
        <v>0</v>
      </c>
      <c r="DF7" s="140">
        <v>0</v>
      </c>
      <c r="DG7" s="140">
        <v>0</v>
      </c>
      <c r="DH7" s="140">
        <v>0</v>
      </c>
      <c r="DI7" s="140">
        <v>0</v>
      </c>
      <c r="DJ7" s="140">
        <v>0</v>
      </c>
      <c r="DK7" s="397"/>
      <c r="DL7" s="140">
        <v>0</v>
      </c>
      <c r="DM7" s="140">
        <v>0</v>
      </c>
      <c r="DN7" s="140">
        <v>0</v>
      </c>
      <c r="DO7" s="140">
        <v>0</v>
      </c>
      <c r="DP7" s="140">
        <v>0</v>
      </c>
      <c r="DQ7" s="140">
        <v>0</v>
      </c>
      <c r="DR7" s="397"/>
      <c r="DS7" s="140">
        <v>0</v>
      </c>
      <c r="DT7" s="140">
        <v>0</v>
      </c>
      <c r="DU7" s="140">
        <v>0</v>
      </c>
      <c r="DV7" s="140">
        <v>0</v>
      </c>
      <c r="DW7" s="140">
        <v>0</v>
      </c>
      <c r="DX7" s="140">
        <v>0</v>
      </c>
      <c r="DY7" s="397"/>
      <c r="DZ7" s="140">
        <v>0</v>
      </c>
      <c r="EA7" s="140">
        <v>0</v>
      </c>
      <c r="EB7" s="140">
        <v>0</v>
      </c>
      <c r="EC7" s="140">
        <v>0</v>
      </c>
      <c r="ED7" s="140">
        <v>0</v>
      </c>
      <c r="EE7" s="140">
        <v>0</v>
      </c>
      <c r="EF7" s="397"/>
      <c r="EG7" s="140">
        <v>0</v>
      </c>
      <c r="EH7" s="140">
        <v>0</v>
      </c>
      <c r="EI7" s="140">
        <v>0</v>
      </c>
      <c r="EJ7" s="140">
        <v>0</v>
      </c>
      <c r="EK7" s="140">
        <v>0</v>
      </c>
      <c r="EL7" s="140">
        <v>0</v>
      </c>
      <c r="EM7" s="397"/>
      <c r="EN7" s="140">
        <v>0</v>
      </c>
      <c r="EO7" s="140">
        <v>0</v>
      </c>
      <c r="EP7" s="140">
        <v>0</v>
      </c>
      <c r="EQ7" s="140">
        <v>0</v>
      </c>
      <c r="ER7" s="140">
        <v>0</v>
      </c>
      <c r="ES7" s="140">
        <v>0</v>
      </c>
      <c r="ET7" s="397"/>
      <c r="EU7" s="140">
        <v>0</v>
      </c>
      <c r="EV7" s="140">
        <v>0</v>
      </c>
      <c r="EW7" s="140">
        <v>0</v>
      </c>
      <c r="EX7" s="140">
        <v>0</v>
      </c>
      <c r="EY7" s="140">
        <v>0</v>
      </c>
      <c r="EZ7" s="140">
        <v>0</v>
      </c>
      <c r="FA7" s="397"/>
      <c r="FB7" s="140">
        <v>0</v>
      </c>
      <c r="FC7" s="140">
        <v>0</v>
      </c>
      <c r="FD7" s="140">
        <v>0</v>
      </c>
      <c r="FE7" s="140">
        <v>0</v>
      </c>
      <c r="FF7" s="140">
        <v>0</v>
      </c>
      <c r="FG7" s="140">
        <v>0</v>
      </c>
      <c r="FH7" s="397"/>
      <c r="FI7" s="140">
        <v>0</v>
      </c>
      <c r="FJ7" s="140">
        <v>0</v>
      </c>
      <c r="FK7" s="140">
        <v>0</v>
      </c>
      <c r="FL7" s="140">
        <v>0</v>
      </c>
      <c r="FM7" s="140">
        <v>0</v>
      </c>
      <c r="FN7" s="140">
        <v>0</v>
      </c>
      <c r="FO7" s="397"/>
      <c r="FP7" s="140">
        <v>0</v>
      </c>
      <c r="FQ7" s="140">
        <v>0</v>
      </c>
      <c r="FR7" s="140">
        <v>0</v>
      </c>
      <c r="FS7" s="140">
        <v>0</v>
      </c>
      <c r="FT7" s="140">
        <v>0</v>
      </c>
      <c r="FU7" s="140">
        <v>0</v>
      </c>
      <c r="FV7" s="397"/>
      <c r="FW7" s="140">
        <v>0</v>
      </c>
      <c r="FX7" s="140">
        <v>0</v>
      </c>
      <c r="FY7" s="140">
        <v>0</v>
      </c>
      <c r="FZ7" s="140">
        <v>0</v>
      </c>
      <c r="GA7" s="140">
        <v>0</v>
      </c>
      <c r="GB7" s="140">
        <v>0</v>
      </c>
      <c r="GC7" s="397"/>
      <c r="GD7" s="467" t="str">
        <f aca="true" t="shared" si="6" ref="GD7:GD70">B7</f>
        <v>BCK-3  </v>
      </c>
      <c r="GE7" s="18">
        <f t="shared" si="0"/>
        <v>0</v>
      </c>
      <c r="GF7" s="17">
        <f t="shared" si="1"/>
        <v>0</v>
      </c>
      <c r="GG7" s="18">
        <f t="shared" si="2"/>
        <v>0</v>
      </c>
      <c r="GH7" s="18">
        <f t="shared" si="3"/>
        <v>0</v>
      </c>
      <c r="GI7" s="18">
        <f t="shared" si="4"/>
        <v>0</v>
      </c>
      <c r="GJ7" s="17">
        <f t="shared" si="5"/>
        <v>0</v>
      </c>
      <c r="GK7" s="397"/>
      <c r="GL7" s="19"/>
      <c r="GM7" s="19"/>
      <c r="GN7" s="19"/>
      <c r="GO7" s="19"/>
      <c r="GP7" s="19"/>
      <c r="GQ7" s="19"/>
      <c r="GU7" s="20"/>
      <c r="GV7" s="20"/>
      <c r="GW7" s="20"/>
    </row>
    <row r="8" spans="1:205" ht="33.75">
      <c r="A8" s="349">
        <v>3</v>
      </c>
      <c r="B8" s="11" t="s">
        <v>19</v>
      </c>
      <c r="C8" s="11" t="s">
        <v>105</v>
      </c>
      <c r="D8" s="140">
        <v>153.26</v>
      </c>
      <c r="E8" s="141">
        <v>12320</v>
      </c>
      <c r="F8" s="140">
        <v>153.26</v>
      </c>
      <c r="G8" s="140">
        <v>0</v>
      </c>
      <c r="H8" s="140">
        <v>153.26</v>
      </c>
      <c r="I8" s="407">
        <v>8337</v>
      </c>
      <c r="J8" s="396"/>
      <c r="K8" s="420">
        <v>106.49</v>
      </c>
      <c r="L8" s="141">
        <v>8560</v>
      </c>
      <c r="M8" s="140">
        <v>107.35</v>
      </c>
      <c r="N8" s="140">
        <v>1.07</v>
      </c>
      <c r="O8" s="140">
        <v>107.35</v>
      </c>
      <c r="P8" s="141">
        <v>5803</v>
      </c>
      <c r="Q8" s="396"/>
      <c r="R8" s="308">
        <v>282.14</v>
      </c>
      <c r="S8" s="309">
        <v>22680</v>
      </c>
      <c r="T8" s="308">
        <v>269.4</v>
      </c>
      <c r="U8" s="308">
        <v>7.88</v>
      </c>
      <c r="V8" s="308">
        <v>269.28</v>
      </c>
      <c r="W8" s="309">
        <v>12759</v>
      </c>
      <c r="X8" s="396"/>
      <c r="Y8" s="140">
        <v>285.37</v>
      </c>
      <c r="Z8" s="141">
        <v>22940</v>
      </c>
      <c r="AA8" s="140">
        <v>285.37</v>
      </c>
      <c r="AB8" s="140">
        <v>0</v>
      </c>
      <c r="AC8" s="140">
        <v>285.37</v>
      </c>
      <c r="AD8" s="141">
        <v>15370</v>
      </c>
      <c r="AE8" s="396"/>
      <c r="AF8" s="140">
        <v>85.96</v>
      </c>
      <c r="AG8" s="141">
        <v>6910</v>
      </c>
      <c r="AH8" s="140">
        <v>113.46</v>
      </c>
      <c r="AI8" s="140">
        <v>27.53</v>
      </c>
      <c r="AJ8" s="140">
        <v>113.45</v>
      </c>
      <c r="AK8" s="141">
        <v>6168</v>
      </c>
      <c r="AL8" s="396"/>
      <c r="AM8" s="140">
        <v>79.12</v>
      </c>
      <c r="AN8" s="141">
        <v>6360</v>
      </c>
      <c r="AO8" s="140">
        <v>79.12</v>
      </c>
      <c r="AP8" s="140">
        <v>0</v>
      </c>
      <c r="AQ8" s="140">
        <v>79.11</v>
      </c>
      <c r="AR8" s="141">
        <v>4239</v>
      </c>
      <c r="AS8" s="396"/>
      <c r="AT8" s="140">
        <v>219.94</v>
      </c>
      <c r="AU8" s="141">
        <v>17680</v>
      </c>
      <c r="AV8" s="140">
        <v>210.06</v>
      </c>
      <c r="AW8" s="140">
        <v>9.79</v>
      </c>
      <c r="AX8" s="140">
        <v>210.05</v>
      </c>
      <c r="AY8" s="141">
        <v>11475</v>
      </c>
      <c r="AZ8" s="396"/>
      <c r="BA8" s="140">
        <v>773.52</v>
      </c>
      <c r="BB8" s="141">
        <v>62180</v>
      </c>
      <c r="BC8" s="140">
        <v>873.52</v>
      </c>
      <c r="BD8" s="140">
        <v>0</v>
      </c>
      <c r="BE8" s="140">
        <v>873.52</v>
      </c>
      <c r="BF8" s="141">
        <v>47217</v>
      </c>
      <c r="BG8" s="396"/>
      <c r="BH8" s="140">
        <v>324.56</v>
      </c>
      <c r="BI8" s="141">
        <v>26090</v>
      </c>
      <c r="BJ8" s="140">
        <v>324.56</v>
      </c>
      <c r="BK8" s="140">
        <v>0</v>
      </c>
      <c r="BL8" s="140">
        <v>324.05</v>
      </c>
      <c r="BM8" s="141">
        <v>17514</v>
      </c>
      <c r="BN8" s="396"/>
      <c r="BO8" s="140">
        <v>176.52</v>
      </c>
      <c r="BP8" s="141">
        <v>14190</v>
      </c>
      <c r="BQ8" s="140">
        <v>205.5</v>
      </c>
      <c r="BR8" s="140">
        <v>1.28</v>
      </c>
      <c r="BS8" s="140">
        <v>205.28</v>
      </c>
      <c r="BT8" s="141">
        <v>11096</v>
      </c>
      <c r="BU8" s="396"/>
      <c r="BV8" s="140">
        <v>411.64</v>
      </c>
      <c r="BW8" s="141">
        <v>33090</v>
      </c>
      <c r="BX8" s="140">
        <v>437.8</v>
      </c>
      <c r="BY8" s="140">
        <v>100</v>
      </c>
      <c r="BZ8" s="140">
        <v>437.79</v>
      </c>
      <c r="CA8" s="141">
        <v>27549</v>
      </c>
      <c r="CB8" s="396"/>
      <c r="CC8" s="140">
        <v>102.75</v>
      </c>
      <c r="CD8" s="141">
        <v>8260</v>
      </c>
      <c r="CE8" s="140">
        <v>137.75</v>
      </c>
      <c r="CF8" s="140">
        <v>35</v>
      </c>
      <c r="CG8" s="140">
        <v>137.75</v>
      </c>
      <c r="CH8" s="141">
        <v>10152</v>
      </c>
      <c r="CI8" s="396"/>
      <c r="CJ8" s="140">
        <v>295.2</v>
      </c>
      <c r="CK8" s="141">
        <v>23730</v>
      </c>
      <c r="CL8" s="140">
        <v>335.2</v>
      </c>
      <c r="CM8" s="140">
        <v>15.19</v>
      </c>
      <c r="CN8" s="140">
        <v>335.19</v>
      </c>
      <c r="CO8" s="141">
        <v>18187</v>
      </c>
      <c r="CP8" s="396"/>
      <c r="CQ8" s="140">
        <v>325.55</v>
      </c>
      <c r="CR8" s="141">
        <v>26170</v>
      </c>
      <c r="CS8" s="140">
        <v>255.95</v>
      </c>
      <c r="CT8" s="140">
        <v>6.01</v>
      </c>
      <c r="CU8" s="140">
        <v>255.95</v>
      </c>
      <c r="CV8" s="141">
        <v>25062</v>
      </c>
      <c r="CW8" s="396"/>
      <c r="CX8" s="140">
        <v>333.14</v>
      </c>
      <c r="CY8" s="141">
        <v>26780</v>
      </c>
      <c r="CZ8" s="140">
        <v>443.14</v>
      </c>
      <c r="DA8" s="140">
        <v>110</v>
      </c>
      <c r="DB8" s="140">
        <v>443.14</v>
      </c>
      <c r="DC8" s="141">
        <v>23404</v>
      </c>
      <c r="DD8" s="396"/>
      <c r="DE8" s="140">
        <v>66.43</v>
      </c>
      <c r="DF8" s="141">
        <v>5340</v>
      </c>
      <c r="DG8" s="140">
        <v>83.78</v>
      </c>
      <c r="DH8" s="140">
        <v>9.33</v>
      </c>
      <c r="DI8" s="140">
        <v>83.78</v>
      </c>
      <c r="DJ8" s="141">
        <v>4541</v>
      </c>
      <c r="DK8" s="396"/>
      <c r="DL8" s="140">
        <v>0</v>
      </c>
      <c r="DM8" s="141">
        <v>0</v>
      </c>
      <c r="DN8" s="140">
        <v>0</v>
      </c>
      <c r="DO8" s="140">
        <v>0</v>
      </c>
      <c r="DP8" s="140">
        <v>0</v>
      </c>
      <c r="DQ8" s="141">
        <v>0</v>
      </c>
      <c r="DR8" s="396"/>
      <c r="DS8" s="140">
        <v>0</v>
      </c>
      <c r="DT8" s="141">
        <v>0</v>
      </c>
      <c r="DU8" s="140">
        <v>0</v>
      </c>
      <c r="DV8" s="140">
        <v>0</v>
      </c>
      <c r="DW8" s="140">
        <v>0</v>
      </c>
      <c r="DX8" s="141">
        <v>0</v>
      </c>
      <c r="DY8" s="396"/>
      <c r="DZ8" s="140">
        <v>70.53</v>
      </c>
      <c r="EA8" s="141">
        <v>5670</v>
      </c>
      <c r="EB8" s="140">
        <v>53.16</v>
      </c>
      <c r="EC8" s="140">
        <v>14.5</v>
      </c>
      <c r="ED8" s="140">
        <v>53.15</v>
      </c>
      <c r="EE8" s="141">
        <v>2882</v>
      </c>
      <c r="EF8" s="396"/>
      <c r="EG8" s="140">
        <v>7.22</v>
      </c>
      <c r="EH8" s="141">
        <v>580</v>
      </c>
      <c r="EI8" s="140">
        <v>9.22</v>
      </c>
      <c r="EJ8" s="140">
        <v>2</v>
      </c>
      <c r="EK8" s="140">
        <v>9.48</v>
      </c>
      <c r="EL8" s="141">
        <v>379</v>
      </c>
      <c r="EM8" s="396"/>
      <c r="EN8" s="140">
        <v>8.21</v>
      </c>
      <c r="EO8" s="141">
        <v>660</v>
      </c>
      <c r="EP8" s="140">
        <v>6.65</v>
      </c>
      <c r="EQ8" s="140">
        <v>1.55</v>
      </c>
      <c r="ER8" s="140">
        <v>6.65</v>
      </c>
      <c r="ES8" s="141">
        <v>359</v>
      </c>
      <c r="ET8" s="396"/>
      <c r="EU8" s="140">
        <v>0</v>
      </c>
      <c r="EV8" s="141">
        <v>0</v>
      </c>
      <c r="EW8" s="140">
        <v>0</v>
      </c>
      <c r="EX8" s="140">
        <v>0</v>
      </c>
      <c r="EY8" s="140">
        <v>0</v>
      </c>
      <c r="EZ8" s="141">
        <v>0</v>
      </c>
      <c r="FA8" s="396"/>
      <c r="FB8" s="140">
        <v>0</v>
      </c>
      <c r="FC8" s="141">
        <v>0</v>
      </c>
      <c r="FD8" s="140">
        <v>0</v>
      </c>
      <c r="FE8" s="140">
        <v>0</v>
      </c>
      <c r="FF8" s="140">
        <v>0</v>
      </c>
      <c r="FG8" s="141">
        <v>0</v>
      </c>
      <c r="FH8" s="396"/>
      <c r="FI8" s="140">
        <v>0</v>
      </c>
      <c r="FJ8" s="141">
        <v>0</v>
      </c>
      <c r="FK8" s="140">
        <v>0</v>
      </c>
      <c r="FL8" s="140">
        <v>0</v>
      </c>
      <c r="FM8" s="140">
        <v>0</v>
      </c>
      <c r="FN8" s="141">
        <v>0</v>
      </c>
      <c r="FO8" s="396"/>
      <c r="FP8" s="140">
        <v>186.17</v>
      </c>
      <c r="FQ8" s="141">
        <v>14970</v>
      </c>
      <c r="FR8" s="140">
        <v>243.33</v>
      </c>
      <c r="FS8" s="140">
        <v>9.37</v>
      </c>
      <c r="FT8" s="140">
        <v>244.49</v>
      </c>
      <c r="FU8" s="141">
        <v>10056</v>
      </c>
      <c r="FV8" s="396"/>
      <c r="FW8" s="140">
        <v>72.15</v>
      </c>
      <c r="FX8" s="141">
        <v>5800</v>
      </c>
      <c r="FY8" s="140">
        <v>107.15</v>
      </c>
      <c r="FZ8" s="140">
        <v>24.98</v>
      </c>
      <c r="GA8" s="140">
        <v>107.13</v>
      </c>
      <c r="GB8" s="140">
        <v>5740</v>
      </c>
      <c r="GC8" s="396"/>
      <c r="GD8" s="467" t="str">
        <f t="shared" si="6"/>
        <v>BCK-4   </v>
      </c>
      <c r="GE8" s="18">
        <f t="shared" si="0"/>
        <v>4365.87</v>
      </c>
      <c r="GF8" s="17">
        <f t="shared" si="1"/>
        <v>350960</v>
      </c>
      <c r="GG8" s="18">
        <f t="shared" si="2"/>
        <v>4734.729999999999</v>
      </c>
      <c r="GH8" s="18">
        <f t="shared" si="3"/>
        <v>375.48</v>
      </c>
      <c r="GI8" s="18">
        <f t="shared" si="4"/>
        <v>4735.219999999999</v>
      </c>
      <c r="GJ8" s="17">
        <f t="shared" si="5"/>
        <v>268289</v>
      </c>
      <c r="GK8" s="396"/>
      <c r="GL8" s="19"/>
      <c r="GM8" s="19"/>
      <c r="GN8" s="19"/>
      <c r="GO8" s="19"/>
      <c r="GP8" s="19"/>
      <c r="GQ8" s="19"/>
      <c r="GU8" s="20"/>
      <c r="GV8" s="20"/>
      <c r="GW8" s="20"/>
    </row>
    <row r="9" spans="1:205" ht="22.5">
      <c r="A9" s="349">
        <v>4</v>
      </c>
      <c r="B9" s="11" t="s">
        <v>20</v>
      </c>
      <c r="C9" s="11" t="s">
        <v>21</v>
      </c>
      <c r="D9" s="140">
        <v>0</v>
      </c>
      <c r="E9" s="140">
        <v>0</v>
      </c>
      <c r="F9" s="140">
        <v>0</v>
      </c>
      <c r="G9" s="140">
        <v>0</v>
      </c>
      <c r="H9" s="140">
        <v>0</v>
      </c>
      <c r="I9" s="408">
        <v>0</v>
      </c>
      <c r="J9" s="397"/>
      <c r="K9" s="420">
        <v>0</v>
      </c>
      <c r="L9" s="140">
        <v>0</v>
      </c>
      <c r="M9" s="140">
        <v>0</v>
      </c>
      <c r="N9" s="140">
        <v>0</v>
      </c>
      <c r="O9" s="140">
        <v>0</v>
      </c>
      <c r="P9" s="140">
        <v>0</v>
      </c>
      <c r="Q9" s="397"/>
      <c r="R9" s="140">
        <v>0</v>
      </c>
      <c r="S9" s="140">
        <v>0</v>
      </c>
      <c r="T9" s="140">
        <v>0</v>
      </c>
      <c r="U9" s="140">
        <v>0</v>
      </c>
      <c r="V9" s="140">
        <v>0</v>
      </c>
      <c r="W9" s="140">
        <v>0</v>
      </c>
      <c r="X9" s="397"/>
      <c r="Y9" s="140">
        <v>0</v>
      </c>
      <c r="Z9" s="140">
        <v>0</v>
      </c>
      <c r="AA9" s="140">
        <v>0</v>
      </c>
      <c r="AB9" s="140">
        <v>0</v>
      </c>
      <c r="AC9" s="140">
        <v>0</v>
      </c>
      <c r="AD9" s="140">
        <v>0</v>
      </c>
      <c r="AE9" s="397"/>
      <c r="AF9" s="140">
        <v>0</v>
      </c>
      <c r="AG9" s="140">
        <v>0</v>
      </c>
      <c r="AH9" s="140">
        <v>0</v>
      </c>
      <c r="AI9" s="140">
        <v>0</v>
      </c>
      <c r="AJ9" s="140">
        <v>0</v>
      </c>
      <c r="AK9" s="140">
        <v>0</v>
      </c>
      <c r="AL9" s="397"/>
      <c r="AM9" s="140">
        <v>0</v>
      </c>
      <c r="AN9" s="140">
        <v>0</v>
      </c>
      <c r="AO9" s="140">
        <v>0</v>
      </c>
      <c r="AP9" s="140">
        <v>0</v>
      </c>
      <c r="AQ9" s="140">
        <v>0</v>
      </c>
      <c r="AR9" s="140">
        <v>0</v>
      </c>
      <c r="AS9" s="397"/>
      <c r="AT9" s="140">
        <v>0</v>
      </c>
      <c r="AU9" s="140">
        <v>0</v>
      </c>
      <c r="AV9" s="140">
        <v>0</v>
      </c>
      <c r="AW9" s="140">
        <v>0</v>
      </c>
      <c r="AX9" s="140">
        <v>0</v>
      </c>
      <c r="AY9" s="140">
        <v>0</v>
      </c>
      <c r="AZ9" s="397"/>
      <c r="BA9" s="140">
        <v>0</v>
      </c>
      <c r="BB9" s="140">
        <v>0</v>
      </c>
      <c r="BC9" s="140">
        <v>0</v>
      </c>
      <c r="BD9" s="140">
        <v>0</v>
      </c>
      <c r="BE9" s="140">
        <v>0</v>
      </c>
      <c r="BF9" s="140">
        <v>0</v>
      </c>
      <c r="BG9" s="397"/>
      <c r="BH9" s="140">
        <v>0</v>
      </c>
      <c r="BI9" s="140">
        <v>0</v>
      </c>
      <c r="BJ9" s="140">
        <v>0</v>
      </c>
      <c r="BK9" s="140">
        <v>0</v>
      </c>
      <c r="BL9" s="140">
        <v>0</v>
      </c>
      <c r="BM9" s="140">
        <v>0</v>
      </c>
      <c r="BN9" s="397"/>
      <c r="BO9" s="140">
        <v>0</v>
      </c>
      <c r="BP9" s="140">
        <v>0</v>
      </c>
      <c r="BQ9" s="140">
        <v>0</v>
      </c>
      <c r="BR9" s="140">
        <v>0</v>
      </c>
      <c r="BS9" s="140">
        <v>0</v>
      </c>
      <c r="BT9" s="140">
        <v>0</v>
      </c>
      <c r="BU9" s="397"/>
      <c r="BV9" s="140">
        <v>0</v>
      </c>
      <c r="BW9" s="140">
        <v>0</v>
      </c>
      <c r="BX9" s="140">
        <v>0</v>
      </c>
      <c r="BY9" s="140">
        <v>0</v>
      </c>
      <c r="BZ9" s="140">
        <v>0</v>
      </c>
      <c r="CA9" s="140">
        <v>0</v>
      </c>
      <c r="CB9" s="397"/>
      <c r="CC9" s="140">
        <v>0</v>
      </c>
      <c r="CD9" s="140">
        <v>0</v>
      </c>
      <c r="CE9" s="140">
        <v>0</v>
      </c>
      <c r="CF9" s="140">
        <v>0</v>
      </c>
      <c r="CG9" s="140">
        <v>0</v>
      </c>
      <c r="CH9" s="140">
        <v>0</v>
      </c>
      <c r="CI9" s="397"/>
      <c r="CJ9" s="140">
        <v>0</v>
      </c>
      <c r="CK9" s="140">
        <v>0</v>
      </c>
      <c r="CL9" s="140">
        <v>0</v>
      </c>
      <c r="CM9" s="140">
        <v>0</v>
      </c>
      <c r="CN9" s="140">
        <v>0</v>
      </c>
      <c r="CO9" s="140">
        <v>0</v>
      </c>
      <c r="CP9" s="397"/>
      <c r="CQ9" s="140">
        <v>0</v>
      </c>
      <c r="CR9" s="140">
        <v>0</v>
      </c>
      <c r="CS9" s="140">
        <v>0</v>
      </c>
      <c r="CT9" s="140">
        <v>0</v>
      </c>
      <c r="CU9" s="140">
        <v>0</v>
      </c>
      <c r="CV9" s="140">
        <v>0</v>
      </c>
      <c r="CW9" s="397"/>
      <c r="CX9" s="140">
        <v>0</v>
      </c>
      <c r="CY9" s="140">
        <v>0</v>
      </c>
      <c r="CZ9" s="140">
        <v>0</v>
      </c>
      <c r="DA9" s="140">
        <v>0</v>
      </c>
      <c r="DB9" s="140">
        <v>0</v>
      </c>
      <c r="DC9" s="140">
        <v>0</v>
      </c>
      <c r="DD9" s="397"/>
      <c r="DE9" s="140">
        <v>0</v>
      </c>
      <c r="DF9" s="140">
        <v>0</v>
      </c>
      <c r="DG9" s="140">
        <v>0</v>
      </c>
      <c r="DH9" s="140">
        <v>0</v>
      </c>
      <c r="DI9" s="140">
        <v>0</v>
      </c>
      <c r="DJ9" s="140">
        <v>0</v>
      </c>
      <c r="DK9" s="397"/>
      <c r="DL9" s="140">
        <v>0</v>
      </c>
      <c r="DM9" s="140">
        <v>0</v>
      </c>
      <c r="DN9" s="140">
        <v>0</v>
      </c>
      <c r="DO9" s="140">
        <v>0</v>
      </c>
      <c r="DP9" s="140">
        <v>0</v>
      </c>
      <c r="DQ9" s="140">
        <v>0</v>
      </c>
      <c r="DR9" s="397"/>
      <c r="DS9" s="140">
        <v>0</v>
      </c>
      <c r="DT9" s="140">
        <v>0</v>
      </c>
      <c r="DU9" s="140">
        <v>0</v>
      </c>
      <c r="DV9" s="140">
        <v>0</v>
      </c>
      <c r="DW9" s="140">
        <v>0</v>
      </c>
      <c r="DX9" s="140">
        <v>0</v>
      </c>
      <c r="DY9" s="397"/>
      <c r="DZ9" s="140">
        <v>0</v>
      </c>
      <c r="EA9" s="140">
        <v>0</v>
      </c>
      <c r="EB9" s="140">
        <v>0</v>
      </c>
      <c r="EC9" s="140">
        <v>0</v>
      </c>
      <c r="ED9" s="140">
        <v>0</v>
      </c>
      <c r="EE9" s="140">
        <v>0</v>
      </c>
      <c r="EF9" s="397"/>
      <c r="EG9" s="140">
        <v>0</v>
      </c>
      <c r="EH9" s="140">
        <v>0</v>
      </c>
      <c r="EI9" s="140">
        <v>0</v>
      </c>
      <c r="EJ9" s="140">
        <v>0</v>
      </c>
      <c r="EK9" s="140">
        <v>0</v>
      </c>
      <c r="EL9" s="140">
        <v>0</v>
      </c>
      <c r="EM9" s="397"/>
      <c r="EN9" s="140">
        <v>0</v>
      </c>
      <c r="EO9" s="140">
        <v>0</v>
      </c>
      <c r="EP9" s="140">
        <v>0</v>
      </c>
      <c r="EQ9" s="140">
        <v>0</v>
      </c>
      <c r="ER9" s="140">
        <v>0</v>
      </c>
      <c r="ES9" s="140">
        <v>0</v>
      </c>
      <c r="ET9" s="397"/>
      <c r="EU9" s="140">
        <v>0</v>
      </c>
      <c r="EV9" s="140">
        <v>0</v>
      </c>
      <c r="EW9" s="140">
        <v>0</v>
      </c>
      <c r="EX9" s="140">
        <v>0</v>
      </c>
      <c r="EY9" s="140">
        <v>0</v>
      </c>
      <c r="EZ9" s="140">
        <v>0</v>
      </c>
      <c r="FA9" s="397"/>
      <c r="FB9" s="140">
        <v>0</v>
      </c>
      <c r="FC9" s="140">
        <v>0</v>
      </c>
      <c r="FD9" s="140">
        <v>0</v>
      </c>
      <c r="FE9" s="140">
        <v>0</v>
      </c>
      <c r="FF9" s="140">
        <v>0</v>
      </c>
      <c r="FG9" s="140">
        <v>0</v>
      </c>
      <c r="FH9" s="397"/>
      <c r="FI9" s="140">
        <v>0</v>
      </c>
      <c r="FJ9" s="140">
        <v>0</v>
      </c>
      <c r="FK9" s="140">
        <v>0</v>
      </c>
      <c r="FL9" s="140">
        <v>0</v>
      </c>
      <c r="FM9" s="140">
        <v>0</v>
      </c>
      <c r="FN9" s="140">
        <v>0</v>
      </c>
      <c r="FO9" s="397"/>
      <c r="FP9" s="140">
        <v>0</v>
      </c>
      <c r="FQ9" s="140">
        <v>0</v>
      </c>
      <c r="FR9" s="140">
        <v>0</v>
      </c>
      <c r="FS9" s="140">
        <v>0</v>
      </c>
      <c r="FT9" s="140">
        <v>0</v>
      </c>
      <c r="FU9" s="140">
        <v>0</v>
      </c>
      <c r="FV9" s="397"/>
      <c r="FW9" s="140">
        <v>0</v>
      </c>
      <c r="FX9" s="140">
        <v>0</v>
      </c>
      <c r="FY9" s="140">
        <v>0</v>
      </c>
      <c r="FZ9" s="140">
        <v>0</v>
      </c>
      <c r="GA9" s="140">
        <v>0</v>
      </c>
      <c r="GB9" s="140">
        <v>0</v>
      </c>
      <c r="GC9" s="397"/>
      <c r="GD9" s="467" t="str">
        <f t="shared" si="6"/>
        <v>BCK-5   </v>
      </c>
      <c r="GE9" s="18">
        <f t="shared" si="0"/>
        <v>0</v>
      </c>
      <c r="GF9" s="17">
        <f t="shared" si="1"/>
        <v>0</v>
      </c>
      <c r="GG9" s="18">
        <f t="shared" si="2"/>
        <v>0</v>
      </c>
      <c r="GH9" s="18">
        <f t="shared" si="3"/>
        <v>0</v>
      </c>
      <c r="GI9" s="18">
        <f t="shared" si="4"/>
        <v>0</v>
      </c>
      <c r="GJ9" s="17">
        <f t="shared" si="5"/>
        <v>0</v>
      </c>
      <c r="GK9" s="397"/>
      <c r="GL9" s="19"/>
      <c r="GM9" s="19"/>
      <c r="GN9" s="19"/>
      <c r="GO9" s="19"/>
      <c r="GP9" s="19"/>
      <c r="GQ9" s="19"/>
      <c r="GU9" s="20"/>
      <c r="GV9" s="20"/>
      <c r="GW9" s="20"/>
    </row>
    <row r="10" spans="1:205" ht="22.5">
      <c r="A10" s="349">
        <v>5</v>
      </c>
      <c r="B10" s="11" t="s">
        <v>22</v>
      </c>
      <c r="C10" s="11" t="s">
        <v>159</v>
      </c>
      <c r="D10" s="140">
        <v>0</v>
      </c>
      <c r="E10" s="140">
        <v>0</v>
      </c>
      <c r="F10" s="140">
        <v>0</v>
      </c>
      <c r="G10" s="140">
        <v>0</v>
      </c>
      <c r="H10" s="140">
        <v>0</v>
      </c>
      <c r="I10" s="408">
        <v>0</v>
      </c>
      <c r="J10" s="397"/>
      <c r="K10" s="420">
        <v>0</v>
      </c>
      <c r="L10" s="140">
        <v>0</v>
      </c>
      <c r="M10" s="140">
        <v>0</v>
      </c>
      <c r="N10" s="140">
        <v>0</v>
      </c>
      <c r="O10" s="140">
        <v>0</v>
      </c>
      <c r="P10" s="140">
        <v>0</v>
      </c>
      <c r="Q10" s="397"/>
      <c r="R10" s="140">
        <v>0</v>
      </c>
      <c r="S10" s="140">
        <v>0</v>
      </c>
      <c r="T10" s="140">
        <v>0</v>
      </c>
      <c r="U10" s="140">
        <v>0</v>
      </c>
      <c r="V10" s="140">
        <v>0</v>
      </c>
      <c r="W10" s="140">
        <v>46</v>
      </c>
      <c r="X10" s="397"/>
      <c r="Y10" s="140">
        <v>0</v>
      </c>
      <c r="Z10" s="140">
        <v>0</v>
      </c>
      <c r="AA10" s="140">
        <v>0</v>
      </c>
      <c r="AB10" s="140">
        <v>0</v>
      </c>
      <c r="AC10" s="140">
        <v>0</v>
      </c>
      <c r="AD10" s="140">
        <v>0</v>
      </c>
      <c r="AE10" s="397"/>
      <c r="AF10" s="140">
        <v>0</v>
      </c>
      <c r="AG10" s="140">
        <v>0</v>
      </c>
      <c r="AH10" s="140">
        <v>0</v>
      </c>
      <c r="AI10" s="140">
        <v>0</v>
      </c>
      <c r="AJ10" s="140">
        <v>0</v>
      </c>
      <c r="AK10" s="140">
        <v>113</v>
      </c>
      <c r="AL10" s="397"/>
      <c r="AM10" s="140">
        <v>0</v>
      </c>
      <c r="AN10" s="140">
        <v>0</v>
      </c>
      <c r="AO10" s="140">
        <v>0</v>
      </c>
      <c r="AP10" s="140">
        <v>0</v>
      </c>
      <c r="AQ10" s="140">
        <v>0</v>
      </c>
      <c r="AR10" s="140">
        <v>0</v>
      </c>
      <c r="AS10" s="397"/>
      <c r="AT10" s="140">
        <v>0</v>
      </c>
      <c r="AU10" s="140">
        <v>0</v>
      </c>
      <c r="AV10" s="140">
        <v>0</v>
      </c>
      <c r="AW10" s="140">
        <v>0</v>
      </c>
      <c r="AX10" s="140">
        <v>0</v>
      </c>
      <c r="AY10" s="140">
        <v>0</v>
      </c>
      <c r="AZ10" s="397"/>
      <c r="BA10" s="140">
        <v>0</v>
      </c>
      <c r="BB10" s="140">
        <v>0</v>
      </c>
      <c r="BC10" s="140">
        <v>0</v>
      </c>
      <c r="BD10" s="140">
        <v>0</v>
      </c>
      <c r="BE10" s="140">
        <v>0</v>
      </c>
      <c r="BF10" s="140">
        <v>143</v>
      </c>
      <c r="BG10" s="397"/>
      <c r="BH10" s="140">
        <v>0</v>
      </c>
      <c r="BI10" s="140">
        <v>0</v>
      </c>
      <c r="BJ10" s="140">
        <v>0</v>
      </c>
      <c r="BK10" s="140">
        <v>0</v>
      </c>
      <c r="BL10" s="140">
        <v>0</v>
      </c>
      <c r="BM10" s="140">
        <v>0</v>
      </c>
      <c r="BN10" s="397"/>
      <c r="BO10" s="140">
        <v>0</v>
      </c>
      <c r="BP10" s="140">
        <v>0</v>
      </c>
      <c r="BQ10" s="140">
        <v>0</v>
      </c>
      <c r="BR10" s="140">
        <v>0</v>
      </c>
      <c r="BS10" s="140">
        <v>0</v>
      </c>
      <c r="BT10" s="140">
        <v>0</v>
      </c>
      <c r="BU10" s="397"/>
      <c r="BV10" s="140">
        <v>0</v>
      </c>
      <c r="BW10" s="140">
        <v>0</v>
      </c>
      <c r="BX10" s="140">
        <v>0</v>
      </c>
      <c r="BY10" s="140">
        <v>0</v>
      </c>
      <c r="BZ10" s="140">
        <v>0</v>
      </c>
      <c r="CA10" s="140">
        <v>145</v>
      </c>
      <c r="CB10" s="397"/>
      <c r="CC10" s="140">
        <v>0</v>
      </c>
      <c r="CD10" s="140">
        <v>0</v>
      </c>
      <c r="CE10" s="140">
        <v>0</v>
      </c>
      <c r="CF10" s="140">
        <v>0</v>
      </c>
      <c r="CG10" s="140">
        <v>0</v>
      </c>
      <c r="CH10" s="140">
        <v>0</v>
      </c>
      <c r="CI10" s="397"/>
      <c r="CJ10" s="140">
        <v>0</v>
      </c>
      <c r="CK10" s="140">
        <v>0</v>
      </c>
      <c r="CL10" s="140">
        <v>0</v>
      </c>
      <c r="CM10" s="140">
        <v>0</v>
      </c>
      <c r="CN10" s="140">
        <v>0</v>
      </c>
      <c r="CO10" s="140">
        <v>0</v>
      </c>
      <c r="CP10" s="397"/>
      <c r="CQ10" s="140">
        <v>0</v>
      </c>
      <c r="CR10" s="140">
        <v>0</v>
      </c>
      <c r="CS10" s="140">
        <v>0</v>
      </c>
      <c r="CT10" s="140">
        <v>0</v>
      </c>
      <c r="CU10" s="140">
        <v>0</v>
      </c>
      <c r="CV10" s="140">
        <v>0</v>
      </c>
      <c r="CW10" s="397"/>
      <c r="CX10" s="140">
        <v>0</v>
      </c>
      <c r="CY10" s="140">
        <v>0</v>
      </c>
      <c r="CZ10" s="140">
        <v>0</v>
      </c>
      <c r="DA10" s="140">
        <v>0</v>
      </c>
      <c r="DB10" s="140">
        <v>0</v>
      </c>
      <c r="DC10" s="140">
        <v>0</v>
      </c>
      <c r="DD10" s="397"/>
      <c r="DE10" s="140">
        <v>0</v>
      </c>
      <c r="DF10" s="140">
        <v>0</v>
      </c>
      <c r="DG10" s="140">
        <v>0</v>
      </c>
      <c r="DH10" s="140">
        <v>0</v>
      </c>
      <c r="DI10" s="140">
        <v>0</v>
      </c>
      <c r="DJ10" s="140">
        <v>0</v>
      </c>
      <c r="DK10" s="397"/>
      <c r="DL10" s="140">
        <v>0</v>
      </c>
      <c r="DM10" s="140">
        <v>0</v>
      </c>
      <c r="DN10" s="140">
        <v>0</v>
      </c>
      <c r="DO10" s="140">
        <v>0</v>
      </c>
      <c r="DP10" s="140">
        <v>0</v>
      </c>
      <c r="DQ10" s="140">
        <v>46</v>
      </c>
      <c r="DR10" s="397"/>
      <c r="DS10" s="140">
        <v>0</v>
      </c>
      <c r="DT10" s="140">
        <v>0</v>
      </c>
      <c r="DU10" s="140">
        <v>0</v>
      </c>
      <c r="DV10" s="140">
        <v>0</v>
      </c>
      <c r="DW10" s="140">
        <v>0</v>
      </c>
      <c r="DX10" s="140">
        <v>0</v>
      </c>
      <c r="DY10" s="397"/>
      <c r="DZ10" s="140">
        <v>0</v>
      </c>
      <c r="EA10" s="140">
        <v>0</v>
      </c>
      <c r="EB10" s="140">
        <v>0</v>
      </c>
      <c r="EC10" s="140">
        <v>0</v>
      </c>
      <c r="ED10" s="140">
        <v>0</v>
      </c>
      <c r="EE10" s="140">
        <v>0</v>
      </c>
      <c r="EF10" s="397"/>
      <c r="EG10" s="140">
        <v>0</v>
      </c>
      <c r="EH10" s="140">
        <v>0</v>
      </c>
      <c r="EI10" s="140">
        <v>0</v>
      </c>
      <c r="EJ10" s="140">
        <v>0</v>
      </c>
      <c r="EK10" s="140">
        <v>0</v>
      </c>
      <c r="EL10" s="140">
        <v>31</v>
      </c>
      <c r="EM10" s="397"/>
      <c r="EN10" s="140">
        <v>0</v>
      </c>
      <c r="EO10" s="140">
        <v>0</v>
      </c>
      <c r="EP10" s="140">
        <v>0</v>
      </c>
      <c r="EQ10" s="140">
        <v>0</v>
      </c>
      <c r="ER10" s="140">
        <v>0</v>
      </c>
      <c r="ES10" s="140">
        <v>0</v>
      </c>
      <c r="ET10" s="397"/>
      <c r="EU10" s="140">
        <v>0</v>
      </c>
      <c r="EV10" s="140">
        <v>0</v>
      </c>
      <c r="EW10" s="140">
        <v>0</v>
      </c>
      <c r="EX10" s="140">
        <v>0</v>
      </c>
      <c r="EY10" s="140">
        <v>0</v>
      </c>
      <c r="EZ10" s="140">
        <v>185</v>
      </c>
      <c r="FA10" s="397"/>
      <c r="FB10" s="140">
        <v>0</v>
      </c>
      <c r="FC10" s="140">
        <v>0</v>
      </c>
      <c r="FD10" s="140">
        <v>0</v>
      </c>
      <c r="FE10" s="140">
        <v>0</v>
      </c>
      <c r="FF10" s="140">
        <v>0</v>
      </c>
      <c r="FG10" s="140">
        <v>0</v>
      </c>
      <c r="FH10" s="397"/>
      <c r="FI10" s="140">
        <v>0</v>
      </c>
      <c r="FJ10" s="140">
        <v>0</v>
      </c>
      <c r="FK10" s="140">
        <v>0</v>
      </c>
      <c r="FL10" s="140">
        <v>0</v>
      </c>
      <c r="FM10" s="140">
        <v>0</v>
      </c>
      <c r="FN10" s="140">
        <v>0</v>
      </c>
      <c r="FO10" s="397"/>
      <c r="FP10" s="140">
        <v>0</v>
      </c>
      <c r="FQ10" s="140">
        <v>0</v>
      </c>
      <c r="FR10" s="140">
        <v>0</v>
      </c>
      <c r="FS10" s="140">
        <v>0</v>
      </c>
      <c r="FT10" s="140">
        <v>0</v>
      </c>
      <c r="FU10" s="140">
        <v>0</v>
      </c>
      <c r="FV10" s="397"/>
      <c r="FW10" s="140">
        <v>0</v>
      </c>
      <c r="FX10" s="140">
        <v>0</v>
      </c>
      <c r="FY10" s="140">
        <v>0</v>
      </c>
      <c r="FZ10" s="140">
        <v>0</v>
      </c>
      <c r="GA10" s="140">
        <v>0</v>
      </c>
      <c r="GB10" s="140">
        <v>54</v>
      </c>
      <c r="GC10" s="397"/>
      <c r="GD10" s="467" t="str">
        <f t="shared" si="6"/>
        <v>BCK-6    </v>
      </c>
      <c r="GE10" s="18">
        <f t="shared" si="0"/>
        <v>0</v>
      </c>
      <c r="GF10" s="17">
        <f t="shared" si="1"/>
        <v>0</v>
      </c>
      <c r="GG10" s="18">
        <f t="shared" si="2"/>
        <v>0</v>
      </c>
      <c r="GH10" s="18">
        <f t="shared" si="3"/>
        <v>0</v>
      </c>
      <c r="GI10" s="18">
        <f t="shared" si="4"/>
        <v>0</v>
      </c>
      <c r="GJ10" s="17">
        <v>0</v>
      </c>
      <c r="GK10" s="397"/>
      <c r="GL10" s="19"/>
      <c r="GM10" s="19"/>
      <c r="GN10" s="19"/>
      <c r="GO10" s="19"/>
      <c r="GP10" s="84"/>
      <c r="GQ10" s="84"/>
      <c r="GU10" s="20"/>
      <c r="GV10" s="20"/>
      <c r="GW10" s="20"/>
    </row>
    <row r="11" spans="1:205" ht="22.5">
      <c r="A11" s="349">
        <v>6</v>
      </c>
      <c r="B11" s="11" t="s">
        <v>23</v>
      </c>
      <c r="C11" s="11" t="s">
        <v>24</v>
      </c>
      <c r="D11" s="140">
        <v>0</v>
      </c>
      <c r="E11" s="140">
        <v>0</v>
      </c>
      <c r="F11" s="140">
        <v>0</v>
      </c>
      <c r="G11" s="140">
        <v>0</v>
      </c>
      <c r="H11" s="140">
        <v>0</v>
      </c>
      <c r="I11" s="408">
        <v>0</v>
      </c>
      <c r="J11" s="397"/>
      <c r="K11" s="420">
        <v>0</v>
      </c>
      <c r="L11" s="140">
        <v>0</v>
      </c>
      <c r="M11" s="140">
        <v>0</v>
      </c>
      <c r="N11" s="140">
        <v>0</v>
      </c>
      <c r="O11" s="140">
        <v>0</v>
      </c>
      <c r="P11" s="140">
        <v>0</v>
      </c>
      <c r="Q11" s="397"/>
      <c r="R11" s="140">
        <v>0</v>
      </c>
      <c r="S11" s="140">
        <v>0</v>
      </c>
      <c r="T11" s="140">
        <v>0</v>
      </c>
      <c r="U11" s="140">
        <v>0</v>
      </c>
      <c r="V11" s="140">
        <v>0</v>
      </c>
      <c r="W11" s="140">
        <v>0</v>
      </c>
      <c r="X11" s="397"/>
      <c r="Y11" s="140">
        <v>0</v>
      </c>
      <c r="Z11" s="140">
        <v>0</v>
      </c>
      <c r="AA11" s="140">
        <v>0</v>
      </c>
      <c r="AB11" s="140">
        <v>0</v>
      </c>
      <c r="AC11" s="140">
        <v>0</v>
      </c>
      <c r="AD11" s="140">
        <v>0</v>
      </c>
      <c r="AE11" s="397"/>
      <c r="AF11" s="140">
        <v>0</v>
      </c>
      <c r="AG11" s="140">
        <v>0</v>
      </c>
      <c r="AH11" s="140">
        <v>0</v>
      </c>
      <c r="AI11" s="140">
        <v>0</v>
      </c>
      <c r="AJ11" s="140">
        <v>0</v>
      </c>
      <c r="AK11" s="140">
        <v>0</v>
      </c>
      <c r="AL11" s="397"/>
      <c r="AM11" s="140">
        <v>0</v>
      </c>
      <c r="AN11" s="140">
        <v>0</v>
      </c>
      <c r="AO11" s="140">
        <v>0</v>
      </c>
      <c r="AP11" s="140">
        <v>0</v>
      </c>
      <c r="AQ11" s="140">
        <v>0</v>
      </c>
      <c r="AR11" s="140">
        <v>0</v>
      </c>
      <c r="AS11" s="397"/>
      <c r="AT11" s="140">
        <v>0</v>
      </c>
      <c r="AU11" s="140">
        <v>0</v>
      </c>
      <c r="AV11" s="140">
        <v>0</v>
      </c>
      <c r="AW11" s="140">
        <v>0</v>
      </c>
      <c r="AX11" s="140">
        <v>0</v>
      </c>
      <c r="AY11" s="140">
        <v>0</v>
      </c>
      <c r="AZ11" s="397"/>
      <c r="BA11" s="140">
        <v>0</v>
      </c>
      <c r="BB11" s="140">
        <v>0</v>
      </c>
      <c r="BC11" s="140">
        <v>0</v>
      </c>
      <c r="BD11" s="140">
        <v>0</v>
      </c>
      <c r="BE11" s="140">
        <v>0</v>
      </c>
      <c r="BF11" s="140">
        <v>0</v>
      </c>
      <c r="BG11" s="397"/>
      <c r="BH11" s="140">
        <v>0</v>
      </c>
      <c r="BI11" s="140">
        <v>0</v>
      </c>
      <c r="BJ11" s="140">
        <v>0</v>
      </c>
      <c r="BK11" s="140">
        <v>0</v>
      </c>
      <c r="BL11" s="140">
        <v>0</v>
      </c>
      <c r="BM11" s="140">
        <v>0</v>
      </c>
      <c r="BN11" s="397"/>
      <c r="BO11" s="140">
        <v>0</v>
      </c>
      <c r="BP11" s="140">
        <v>0</v>
      </c>
      <c r="BQ11" s="140">
        <v>0</v>
      </c>
      <c r="BR11" s="140">
        <v>0</v>
      </c>
      <c r="BS11" s="140">
        <v>0</v>
      </c>
      <c r="BT11" s="140">
        <v>0</v>
      </c>
      <c r="BU11" s="397"/>
      <c r="BV11" s="140">
        <v>0</v>
      </c>
      <c r="BW11" s="140">
        <v>0</v>
      </c>
      <c r="BX11" s="140">
        <v>0</v>
      </c>
      <c r="BY11" s="140">
        <v>0</v>
      </c>
      <c r="BZ11" s="140">
        <v>0</v>
      </c>
      <c r="CA11" s="140">
        <v>0</v>
      </c>
      <c r="CB11" s="397"/>
      <c r="CC11" s="140">
        <v>0</v>
      </c>
      <c r="CD11" s="140">
        <v>0</v>
      </c>
      <c r="CE11" s="140">
        <v>0</v>
      </c>
      <c r="CF11" s="140">
        <v>0</v>
      </c>
      <c r="CG11" s="140">
        <v>0</v>
      </c>
      <c r="CH11" s="140">
        <v>0</v>
      </c>
      <c r="CI11" s="397"/>
      <c r="CJ11" s="140">
        <v>0</v>
      </c>
      <c r="CK11" s="140">
        <v>0</v>
      </c>
      <c r="CL11" s="140">
        <v>0</v>
      </c>
      <c r="CM11" s="140">
        <v>0</v>
      </c>
      <c r="CN11" s="140">
        <v>0</v>
      </c>
      <c r="CO11" s="140">
        <v>0</v>
      </c>
      <c r="CP11" s="397"/>
      <c r="CQ11" s="140">
        <v>0</v>
      </c>
      <c r="CR11" s="140">
        <v>0</v>
      </c>
      <c r="CS11" s="140">
        <v>0</v>
      </c>
      <c r="CT11" s="140">
        <v>0</v>
      </c>
      <c r="CU11" s="140">
        <v>0</v>
      </c>
      <c r="CV11" s="140">
        <v>0</v>
      </c>
      <c r="CW11" s="397"/>
      <c r="CX11" s="140">
        <v>0</v>
      </c>
      <c r="CY11" s="140">
        <v>0</v>
      </c>
      <c r="CZ11" s="140">
        <v>0</v>
      </c>
      <c r="DA11" s="140">
        <v>0</v>
      </c>
      <c r="DB11" s="140">
        <v>0</v>
      </c>
      <c r="DC11" s="140">
        <v>0</v>
      </c>
      <c r="DD11" s="397"/>
      <c r="DE11" s="140">
        <v>0</v>
      </c>
      <c r="DF11" s="140">
        <v>0</v>
      </c>
      <c r="DG11" s="140">
        <v>0</v>
      </c>
      <c r="DH11" s="140">
        <v>0</v>
      </c>
      <c r="DI11" s="140">
        <v>0</v>
      </c>
      <c r="DJ11" s="140">
        <v>0</v>
      </c>
      <c r="DK11" s="397"/>
      <c r="DL11" s="140">
        <v>0</v>
      </c>
      <c r="DM11" s="140">
        <v>0</v>
      </c>
      <c r="DN11" s="140">
        <v>0</v>
      </c>
      <c r="DO11" s="140">
        <v>0</v>
      </c>
      <c r="DP11" s="140">
        <v>0</v>
      </c>
      <c r="DQ11" s="140">
        <v>0</v>
      </c>
      <c r="DR11" s="397"/>
      <c r="DS11" s="140">
        <v>0</v>
      </c>
      <c r="DT11" s="140">
        <v>0</v>
      </c>
      <c r="DU11" s="140">
        <v>0</v>
      </c>
      <c r="DV11" s="140">
        <v>0</v>
      </c>
      <c r="DW11" s="140">
        <v>0</v>
      </c>
      <c r="DX11" s="140">
        <v>0</v>
      </c>
      <c r="DY11" s="397"/>
      <c r="DZ11" s="140">
        <v>0</v>
      </c>
      <c r="EA11" s="140">
        <v>0</v>
      </c>
      <c r="EB11" s="140">
        <v>0</v>
      </c>
      <c r="EC11" s="140">
        <v>0</v>
      </c>
      <c r="ED11" s="140">
        <v>0</v>
      </c>
      <c r="EE11" s="140">
        <v>0</v>
      </c>
      <c r="EF11" s="397"/>
      <c r="EG11" s="140">
        <v>0</v>
      </c>
      <c r="EH11" s="140">
        <v>0</v>
      </c>
      <c r="EI11" s="140">
        <v>0</v>
      </c>
      <c r="EJ11" s="140">
        <v>0</v>
      </c>
      <c r="EK11" s="140">
        <v>0</v>
      </c>
      <c r="EL11" s="140">
        <v>0</v>
      </c>
      <c r="EM11" s="397"/>
      <c r="EN11" s="140">
        <v>0</v>
      </c>
      <c r="EO11" s="140">
        <v>0</v>
      </c>
      <c r="EP11" s="140">
        <v>0</v>
      </c>
      <c r="EQ11" s="140">
        <v>0</v>
      </c>
      <c r="ER11" s="140">
        <v>0</v>
      </c>
      <c r="ES11" s="140">
        <v>0</v>
      </c>
      <c r="ET11" s="397"/>
      <c r="EU11" s="140">
        <v>0</v>
      </c>
      <c r="EV11" s="140">
        <v>0</v>
      </c>
      <c r="EW11" s="140">
        <v>0</v>
      </c>
      <c r="EX11" s="140">
        <v>0</v>
      </c>
      <c r="EY11" s="140">
        <v>0</v>
      </c>
      <c r="EZ11" s="140">
        <v>0</v>
      </c>
      <c r="FA11" s="397"/>
      <c r="FB11" s="140">
        <v>0</v>
      </c>
      <c r="FC11" s="140">
        <v>0</v>
      </c>
      <c r="FD11" s="140">
        <v>0</v>
      </c>
      <c r="FE11" s="140">
        <v>0</v>
      </c>
      <c r="FF11" s="140">
        <v>0</v>
      </c>
      <c r="FG11" s="140">
        <v>0</v>
      </c>
      <c r="FH11" s="397"/>
      <c r="FI11" s="140">
        <v>0</v>
      </c>
      <c r="FJ11" s="140">
        <v>0</v>
      </c>
      <c r="FK11" s="140">
        <v>0</v>
      </c>
      <c r="FL11" s="140">
        <v>0</v>
      </c>
      <c r="FM11" s="140">
        <v>0</v>
      </c>
      <c r="FN11" s="140">
        <v>0</v>
      </c>
      <c r="FO11" s="397"/>
      <c r="FP11" s="140">
        <v>0</v>
      </c>
      <c r="FQ11" s="140">
        <v>0</v>
      </c>
      <c r="FR11" s="140">
        <v>0</v>
      </c>
      <c r="FS11" s="140">
        <v>0</v>
      </c>
      <c r="FT11" s="140">
        <v>0</v>
      </c>
      <c r="FU11" s="140">
        <v>0</v>
      </c>
      <c r="FV11" s="397"/>
      <c r="FW11" s="140">
        <v>0</v>
      </c>
      <c r="FX11" s="140">
        <v>0</v>
      </c>
      <c r="FY11" s="140">
        <v>0</v>
      </c>
      <c r="FZ11" s="140">
        <v>0</v>
      </c>
      <c r="GA11" s="140">
        <v>0</v>
      </c>
      <c r="GB11" s="140">
        <v>0</v>
      </c>
      <c r="GC11" s="397"/>
      <c r="GD11" s="467" t="str">
        <f t="shared" si="6"/>
        <v>BCK-7     </v>
      </c>
      <c r="GE11" s="18">
        <f t="shared" si="0"/>
        <v>0</v>
      </c>
      <c r="GF11" s="17">
        <f t="shared" si="1"/>
        <v>0</v>
      </c>
      <c r="GG11" s="18">
        <f t="shared" si="2"/>
        <v>0</v>
      </c>
      <c r="GH11" s="18">
        <f t="shared" si="3"/>
        <v>0</v>
      </c>
      <c r="GI11" s="18">
        <f t="shared" si="4"/>
        <v>0</v>
      </c>
      <c r="GJ11" s="17">
        <f t="shared" si="5"/>
        <v>0</v>
      </c>
      <c r="GK11" s="397"/>
      <c r="GL11" s="19"/>
      <c r="GM11" s="19"/>
      <c r="GN11" s="19"/>
      <c r="GO11" s="19"/>
      <c r="GP11" s="84"/>
      <c r="GQ11" s="84"/>
      <c r="GU11" s="20"/>
      <c r="GV11" s="20"/>
      <c r="GW11" s="20"/>
    </row>
    <row r="12" spans="1:205" ht="22.5">
      <c r="A12" s="349">
        <v>7</v>
      </c>
      <c r="B12" s="11" t="s">
        <v>25</v>
      </c>
      <c r="C12" s="11" t="s">
        <v>26</v>
      </c>
      <c r="D12" s="140">
        <v>0</v>
      </c>
      <c r="E12" s="140">
        <v>0</v>
      </c>
      <c r="F12" s="140">
        <v>0</v>
      </c>
      <c r="G12" s="140">
        <v>0</v>
      </c>
      <c r="H12" s="140">
        <v>0</v>
      </c>
      <c r="I12" s="408">
        <v>0</v>
      </c>
      <c r="J12" s="397"/>
      <c r="K12" s="420">
        <v>0</v>
      </c>
      <c r="L12" s="140">
        <v>0</v>
      </c>
      <c r="M12" s="140">
        <v>0</v>
      </c>
      <c r="N12" s="140">
        <v>0</v>
      </c>
      <c r="O12" s="140">
        <v>0</v>
      </c>
      <c r="P12" s="140">
        <v>0</v>
      </c>
      <c r="Q12" s="397"/>
      <c r="R12" s="140">
        <v>0</v>
      </c>
      <c r="S12" s="140">
        <v>0</v>
      </c>
      <c r="T12" s="140">
        <v>0</v>
      </c>
      <c r="U12" s="140">
        <v>0</v>
      </c>
      <c r="V12" s="140">
        <v>0</v>
      </c>
      <c r="W12" s="140">
        <v>0</v>
      </c>
      <c r="X12" s="397"/>
      <c r="Y12" s="140">
        <v>0</v>
      </c>
      <c r="Z12" s="140">
        <v>0</v>
      </c>
      <c r="AA12" s="140">
        <v>0</v>
      </c>
      <c r="AB12" s="140">
        <v>0</v>
      </c>
      <c r="AC12" s="140">
        <v>0</v>
      </c>
      <c r="AD12" s="140">
        <v>0</v>
      </c>
      <c r="AE12" s="397"/>
      <c r="AF12" s="140">
        <v>0</v>
      </c>
      <c r="AG12" s="140">
        <v>0</v>
      </c>
      <c r="AH12" s="140">
        <v>0</v>
      </c>
      <c r="AI12" s="140">
        <v>0</v>
      </c>
      <c r="AJ12" s="140">
        <v>0</v>
      </c>
      <c r="AK12" s="140">
        <v>0</v>
      </c>
      <c r="AL12" s="397"/>
      <c r="AM12" s="140">
        <v>0</v>
      </c>
      <c r="AN12" s="140">
        <v>0</v>
      </c>
      <c r="AO12" s="140">
        <v>0</v>
      </c>
      <c r="AP12" s="140">
        <v>0</v>
      </c>
      <c r="AQ12" s="140">
        <v>0</v>
      </c>
      <c r="AR12" s="140">
        <v>0</v>
      </c>
      <c r="AS12" s="397"/>
      <c r="AT12" s="140">
        <v>0</v>
      </c>
      <c r="AU12" s="140">
        <v>0</v>
      </c>
      <c r="AV12" s="140">
        <v>0</v>
      </c>
      <c r="AW12" s="140">
        <v>0</v>
      </c>
      <c r="AX12" s="140">
        <v>0</v>
      </c>
      <c r="AY12" s="140">
        <v>0</v>
      </c>
      <c r="AZ12" s="397"/>
      <c r="BA12" s="140">
        <v>0</v>
      </c>
      <c r="BB12" s="140">
        <v>0</v>
      </c>
      <c r="BC12" s="140">
        <v>0</v>
      </c>
      <c r="BD12" s="140">
        <v>0</v>
      </c>
      <c r="BE12" s="140">
        <v>0</v>
      </c>
      <c r="BF12" s="140">
        <v>0</v>
      </c>
      <c r="BG12" s="397"/>
      <c r="BH12" s="140">
        <v>0</v>
      </c>
      <c r="BI12" s="140">
        <v>0</v>
      </c>
      <c r="BJ12" s="140">
        <v>0</v>
      </c>
      <c r="BK12" s="140">
        <v>0</v>
      </c>
      <c r="BL12" s="140">
        <v>0</v>
      </c>
      <c r="BM12" s="140">
        <v>0</v>
      </c>
      <c r="BN12" s="397"/>
      <c r="BO12" s="140">
        <v>0</v>
      </c>
      <c r="BP12" s="140">
        <v>0</v>
      </c>
      <c r="BQ12" s="140">
        <v>0</v>
      </c>
      <c r="BR12" s="140">
        <v>0</v>
      </c>
      <c r="BS12" s="140">
        <v>0</v>
      </c>
      <c r="BT12" s="140">
        <v>0</v>
      </c>
      <c r="BU12" s="397"/>
      <c r="BV12" s="140">
        <v>0</v>
      </c>
      <c r="BW12" s="140">
        <v>0</v>
      </c>
      <c r="BX12" s="140">
        <v>0</v>
      </c>
      <c r="BY12" s="140">
        <v>0</v>
      </c>
      <c r="BZ12" s="140">
        <v>0</v>
      </c>
      <c r="CA12" s="140">
        <v>0</v>
      </c>
      <c r="CB12" s="397"/>
      <c r="CC12" s="140">
        <v>0</v>
      </c>
      <c r="CD12" s="140">
        <v>0</v>
      </c>
      <c r="CE12" s="140">
        <v>0</v>
      </c>
      <c r="CF12" s="140">
        <v>0</v>
      </c>
      <c r="CG12" s="140">
        <v>0</v>
      </c>
      <c r="CH12" s="140">
        <v>0</v>
      </c>
      <c r="CI12" s="397"/>
      <c r="CJ12" s="140">
        <v>0</v>
      </c>
      <c r="CK12" s="140">
        <v>0</v>
      </c>
      <c r="CL12" s="140">
        <v>0</v>
      </c>
      <c r="CM12" s="140">
        <v>0</v>
      </c>
      <c r="CN12" s="140">
        <v>0</v>
      </c>
      <c r="CO12" s="140">
        <v>0</v>
      </c>
      <c r="CP12" s="397"/>
      <c r="CQ12" s="140">
        <v>0</v>
      </c>
      <c r="CR12" s="140">
        <v>0</v>
      </c>
      <c r="CS12" s="140">
        <v>0</v>
      </c>
      <c r="CT12" s="140">
        <v>0</v>
      </c>
      <c r="CU12" s="140">
        <v>0</v>
      </c>
      <c r="CV12" s="140">
        <v>0</v>
      </c>
      <c r="CW12" s="397"/>
      <c r="CX12" s="140">
        <v>0</v>
      </c>
      <c r="CY12" s="140">
        <v>0</v>
      </c>
      <c r="CZ12" s="140">
        <v>0</v>
      </c>
      <c r="DA12" s="140">
        <v>0</v>
      </c>
      <c r="DB12" s="140">
        <v>0</v>
      </c>
      <c r="DC12" s="140">
        <v>0</v>
      </c>
      <c r="DD12" s="397"/>
      <c r="DE12" s="140">
        <v>0</v>
      </c>
      <c r="DF12" s="140">
        <v>0</v>
      </c>
      <c r="DG12" s="140">
        <v>0</v>
      </c>
      <c r="DH12" s="140">
        <v>0</v>
      </c>
      <c r="DI12" s="140">
        <v>0</v>
      </c>
      <c r="DJ12" s="140">
        <v>0</v>
      </c>
      <c r="DK12" s="397"/>
      <c r="DL12" s="140">
        <v>0</v>
      </c>
      <c r="DM12" s="140">
        <v>0</v>
      </c>
      <c r="DN12" s="140">
        <v>0</v>
      </c>
      <c r="DO12" s="140">
        <v>0</v>
      </c>
      <c r="DP12" s="140">
        <v>0</v>
      </c>
      <c r="DQ12" s="140">
        <v>0</v>
      </c>
      <c r="DR12" s="397"/>
      <c r="DS12" s="140">
        <v>0</v>
      </c>
      <c r="DT12" s="140">
        <v>0</v>
      </c>
      <c r="DU12" s="140">
        <v>0</v>
      </c>
      <c r="DV12" s="140">
        <v>0</v>
      </c>
      <c r="DW12" s="140">
        <v>0</v>
      </c>
      <c r="DX12" s="140">
        <v>0</v>
      </c>
      <c r="DY12" s="397"/>
      <c r="DZ12" s="140">
        <v>0</v>
      </c>
      <c r="EA12" s="140">
        <v>0</v>
      </c>
      <c r="EB12" s="140">
        <v>0</v>
      </c>
      <c r="EC12" s="140">
        <v>0</v>
      </c>
      <c r="ED12" s="140">
        <v>0</v>
      </c>
      <c r="EE12" s="140">
        <v>0</v>
      </c>
      <c r="EF12" s="397"/>
      <c r="EG12" s="140">
        <v>0</v>
      </c>
      <c r="EH12" s="140">
        <v>0</v>
      </c>
      <c r="EI12" s="140">
        <v>0</v>
      </c>
      <c r="EJ12" s="140">
        <v>0</v>
      </c>
      <c r="EK12" s="140">
        <v>0</v>
      </c>
      <c r="EL12" s="140">
        <v>0</v>
      </c>
      <c r="EM12" s="397"/>
      <c r="EN12" s="140">
        <v>0</v>
      </c>
      <c r="EO12" s="140">
        <v>0</v>
      </c>
      <c r="EP12" s="140">
        <v>0</v>
      </c>
      <c r="EQ12" s="140">
        <v>0</v>
      </c>
      <c r="ER12" s="140">
        <v>0</v>
      </c>
      <c r="ES12" s="140">
        <v>0</v>
      </c>
      <c r="ET12" s="397"/>
      <c r="EU12" s="140">
        <v>0</v>
      </c>
      <c r="EV12" s="140">
        <v>0</v>
      </c>
      <c r="EW12" s="140">
        <v>0</v>
      </c>
      <c r="EX12" s="140">
        <v>0</v>
      </c>
      <c r="EY12" s="140">
        <v>0</v>
      </c>
      <c r="EZ12" s="140">
        <v>0</v>
      </c>
      <c r="FA12" s="397"/>
      <c r="FB12" s="140">
        <v>0</v>
      </c>
      <c r="FC12" s="140">
        <v>0</v>
      </c>
      <c r="FD12" s="140">
        <v>0</v>
      </c>
      <c r="FE12" s="140">
        <v>0</v>
      </c>
      <c r="FF12" s="140">
        <v>0</v>
      </c>
      <c r="FG12" s="140">
        <v>0</v>
      </c>
      <c r="FH12" s="397"/>
      <c r="FI12" s="140">
        <v>0</v>
      </c>
      <c r="FJ12" s="140">
        <v>0</v>
      </c>
      <c r="FK12" s="140">
        <v>0</v>
      </c>
      <c r="FL12" s="140">
        <v>0</v>
      </c>
      <c r="FM12" s="140">
        <v>0</v>
      </c>
      <c r="FN12" s="140">
        <v>0</v>
      </c>
      <c r="FO12" s="397"/>
      <c r="FP12" s="140">
        <v>0</v>
      </c>
      <c r="FQ12" s="140">
        <v>0</v>
      </c>
      <c r="FR12" s="140">
        <v>0</v>
      </c>
      <c r="FS12" s="140">
        <v>0</v>
      </c>
      <c r="FT12" s="140">
        <v>0</v>
      </c>
      <c r="FU12" s="140">
        <v>0</v>
      </c>
      <c r="FV12" s="397"/>
      <c r="FW12" s="140">
        <v>0</v>
      </c>
      <c r="FX12" s="140">
        <v>0</v>
      </c>
      <c r="FY12" s="140">
        <v>0</v>
      </c>
      <c r="FZ12" s="140">
        <v>0</v>
      </c>
      <c r="GA12" s="140">
        <v>0</v>
      </c>
      <c r="GB12" s="140">
        <v>0</v>
      </c>
      <c r="GC12" s="397"/>
      <c r="GD12" s="467" t="str">
        <f t="shared" si="6"/>
        <v>BCK-8      </v>
      </c>
      <c r="GE12" s="18">
        <f t="shared" si="0"/>
        <v>0</v>
      </c>
      <c r="GF12" s="17">
        <f t="shared" si="1"/>
        <v>0</v>
      </c>
      <c r="GG12" s="18">
        <f t="shared" si="2"/>
        <v>0</v>
      </c>
      <c r="GH12" s="18">
        <f t="shared" si="3"/>
        <v>0</v>
      </c>
      <c r="GI12" s="18">
        <f t="shared" si="4"/>
        <v>0</v>
      </c>
      <c r="GJ12" s="17">
        <f t="shared" si="5"/>
        <v>0</v>
      </c>
      <c r="GK12" s="397"/>
      <c r="GL12" s="19"/>
      <c r="GM12" s="19"/>
      <c r="GN12" s="19"/>
      <c r="GO12" s="19"/>
      <c r="GP12" s="84"/>
      <c r="GQ12" s="84"/>
      <c r="GU12" s="20"/>
      <c r="GV12" s="20"/>
      <c r="GW12" s="20"/>
    </row>
    <row r="13" spans="1:205" ht="15.75">
      <c r="A13" s="349">
        <v>8</v>
      </c>
      <c r="B13" s="11" t="s">
        <v>27</v>
      </c>
      <c r="C13" s="11" t="s">
        <v>28</v>
      </c>
      <c r="D13" s="140">
        <v>0</v>
      </c>
      <c r="E13" s="140">
        <v>0</v>
      </c>
      <c r="F13" s="140">
        <v>0</v>
      </c>
      <c r="G13" s="140">
        <v>0</v>
      </c>
      <c r="H13" s="140">
        <v>0</v>
      </c>
      <c r="I13" s="408">
        <v>0</v>
      </c>
      <c r="J13" s="397"/>
      <c r="K13" s="420">
        <v>0</v>
      </c>
      <c r="L13" s="140">
        <v>0</v>
      </c>
      <c r="M13" s="140">
        <v>0</v>
      </c>
      <c r="N13" s="140">
        <v>0</v>
      </c>
      <c r="O13" s="140">
        <v>0</v>
      </c>
      <c r="P13" s="140">
        <v>0</v>
      </c>
      <c r="Q13" s="397"/>
      <c r="R13" s="140">
        <v>0</v>
      </c>
      <c r="S13" s="140">
        <v>0</v>
      </c>
      <c r="T13" s="140">
        <v>0</v>
      </c>
      <c r="U13" s="140">
        <v>0</v>
      </c>
      <c r="V13" s="140">
        <v>0</v>
      </c>
      <c r="W13" s="140">
        <v>0</v>
      </c>
      <c r="X13" s="397"/>
      <c r="Y13" s="140">
        <v>0</v>
      </c>
      <c r="Z13" s="140">
        <v>0</v>
      </c>
      <c r="AA13" s="140">
        <v>0</v>
      </c>
      <c r="AB13" s="140">
        <v>0</v>
      </c>
      <c r="AC13" s="140">
        <v>0</v>
      </c>
      <c r="AD13" s="140">
        <v>0</v>
      </c>
      <c r="AE13" s="397"/>
      <c r="AF13" s="140">
        <v>0</v>
      </c>
      <c r="AG13" s="140">
        <v>0</v>
      </c>
      <c r="AH13" s="140">
        <v>0</v>
      </c>
      <c r="AI13" s="140">
        <v>0</v>
      </c>
      <c r="AJ13" s="140">
        <v>0</v>
      </c>
      <c r="AK13" s="140">
        <v>0</v>
      </c>
      <c r="AL13" s="397"/>
      <c r="AM13" s="140">
        <v>0</v>
      </c>
      <c r="AN13" s="140">
        <v>0</v>
      </c>
      <c r="AO13" s="140">
        <v>0</v>
      </c>
      <c r="AP13" s="140">
        <v>0</v>
      </c>
      <c r="AQ13" s="140">
        <v>0</v>
      </c>
      <c r="AR13" s="140">
        <v>0</v>
      </c>
      <c r="AS13" s="397"/>
      <c r="AT13" s="140">
        <v>0</v>
      </c>
      <c r="AU13" s="140">
        <v>0</v>
      </c>
      <c r="AV13" s="140">
        <v>0</v>
      </c>
      <c r="AW13" s="140">
        <v>0</v>
      </c>
      <c r="AX13" s="140">
        <v>0</v>
      </c>
      <c r="AY13" s="140">
        <v>0</v>
      </c>
      <c r="AZ13" s="397"/>
      <c r="BA13" s="140">
        <v>0</v>
      </c>
      <c r="BB13" s="140">
        <v>0</v>
      </c>
      <c r="BC13" s="140">
        <v>0</v>
      </c>
      <c r="BD13" s="140">
        <v>0</v>
      </c>
      <c r="BE13" s="140">
        <v>0</v>
      </c>
      <c r="BF13" s="140">
        <v>0</v>
      </c>
      <c r="BG13" s="397"/>
      <c r="BH13" s="140">
        <v>0</v>
      </c>
      <c r="BI13" s="140">
        <v>0</v>
      </c>
      <c r="BJ13" s="140">
        <v>0</v>
      </c>
      <c r="BK13" s="140">
        <v>0</v>
      </c>
      <c r="BL13" s="140">
        <v>0</v>
      </c>
      <c r="BM13" s="140">
        <v>0</v>
      </c>
      <c r="BN13" s="397"/>
      <c r="BO13" s="140">
        <v>0</v>
      </c>
      <c r="BP13" s="140">
        <v>0</v>
      </c>
      <c r="BQ13" s="140">
        <v>0</v>
      </c>
      <c r="BR13" s="140">
        <v>0</v>
      </c>
      <c r="BS13" s="140">
        <v>0</v>
      </c>
      <c r="BT13" s="140">
        <v>0</v>
      </c>
      <c r="BU13" s="397"/>
      <c r="BV13" s="140">
        <v>0</v>
      </c>
      <c r="BW13" s="140">
        <v>0</v>
      </c>
      <c r="BX13" s="140">
        <v>0</v>
      </c>
      <c r="BY13" s="140">
        <v>0</v>
      </c>
      <c r="BZ13" s="140">
        <v>0</v>
      </c>
      <c r="CA13" s="140">
        <v>0</v>
      </c>
      <c r="CB13" s="397"/>
      <c r="CC13" s="140">
        <v>0</v>
      </c>
      <c r="CD13" s="140">
        <v>0</v>
      </c>
      <c r="CE13" s="140">
        <v>0</v>
      </c>
      <c r="CF13" s="140">
        <v>0</v>
      </c>
      <c r="CG13" s="140">
        <v>0</v>
      </c>
      <c r="CH13" s="140">
        <v>0</v>
      </c>
      <c r="CI13" s="397"/>
      <c r="CJ13" s="140">
        <v>0</v>
      </c>
      <c r="CK13" s="140">
        <v>0</v>
      </c>
      <c r="CL13" s="140">
        <v>0</v>
      </c>
      <c r="CM13" s="140">
        <v>0</v>
      </c>
      <c r="CN13" s="140">
        <v>0</v>
      </c>
      <c r="CO13" s="140">
        <v>0</v>
      </c>
      <c r="CP13" s="397"/>
      <c r="CQ13" s="140">
        <v>0</v>
      </c>
      <c r="CR13" s="140">
        <v>0</v>
      </c>
      <c r="CS13" s="140">
        <v>0</v>
      </c>
      <c r="CT13" s="140">
        <v>0</v>
      </c>
      <c r="CU13" s="140">
        <v>0</v>
      </c>
      <c r="CV13" s="140">
        <v>0</v>
      </c>
      <c r="CW13" s="397"/>
      <c r="CX13" s="140">
        <v>0</v>
      </c>
      <c r="CY13" s="140">
        <v>0</v>
      </c>
      <c r="CZ13" s="140">
        <v>0</v>
      </c>
      <c r="DA13" s="140">
        <v>0</v>
      </c>
      <c r="DB13" s="140">
        <v>0</v>
      </c>
      <c r="DC13" s="140">
        <v>0</v>
      </c>
      <c r="DD13" s="397"/>
      <c r="DE13" s="140">
        <v>0</v>
      </c>
      <c r="DF13" s="140">
        <v>0</v>
      </c>
      <c r="DG13" s="140">
        <v>0</v>
      </c>
      <c r="DH13" s="140">
        <v>0</v>
      </c>
      <c r="DI13" s="140">
        <v>0</v>
      </c>
      <c r="DJ13" s="140">
        <v>0</v>
      </c>
      <c r="DK13" s="397"/>
      <c r="DL13" s="140">
        <v>0</v>
      </c>
      <c r="DM13" s="140">
        <v>0</v>
      </c>
      <c r="DN13" s="140">
        <v>0</v>
      </c>
      <c r="DO13" s="140">
        <v>0</v>
      </c>
      <c r="DP13" s="140">
        <v>0</v>
      </c>
      <c r="DQ13" s="140">
        <v>0</v>
      </c>
      <c r="DR13" s="397"/>
      <c r="DS13" s="140">
        <v>0</v>
      </c>
      <c r="DT13" s="140">
        <v>0</v>
      </c>
      <c r="DU13" s="140">
        <v>0</v>
      </c>
      <c r="DV13" s="140">
        <v>0</v>
      </c>
      <c r="DW13" s="140">
        <v>0</v>
      </c>
      <c r="DX13" s="140">
        <v>0</v>
      </c>
      <c r="DY13" s="397"/>
      <c r="DZ13" s="140">
        <v>0</v>
      </c>
      <c r="EA13" s="140">
        <v>0</v>
      </c>
      <c r="EB13" s="140">
        <v>0</v>
      </c>
      <c r="EC13" s="140">
        <v>0</v>
      </c>
      <c r="ED13" s="140">
        <v>0</v>
      </c>
      <c r="EE13" s="140">
        <v>0</v>
      </c>
      <c r="EF13" s="397"/>
      <c r="EG13" s="140">
        <v>0</v>
      </c>
      <c r="EH13" s="140">
        <v>0</v>
      </c>
      <c r="EI13" s="140">
        <v>0</v>
      </c>
      <c r="EJ13" s="140">
        <v>0</v>
      </c>
      <c r="EK13" s="140">
        <v>0</v>
      </c>
      <c r="EL13" s="140">
        <v>0</v>
      </c>
      <c r="EM13" s="397"/>
      <c r="EN13" s="140">
        <v>0</v>
      </c>
      <c r="EO13" s="140">
        <v>0</v>
      </c>
      <c r="EP13" s="140">
        <v>0</v>
      </c>
      <c r="EQ13" s="140">
        <v>0</v>
      </c>
      <c r="ER13" s="140">
        <v>0</v>
      </c>
      <c r="ES13" s="140">
        <v>0</v>
      </c>
      <c r="ET13" s="397"/>
      <c r="EU13" s="140">
        <v>0</v>
      </c>
      <c r="EV13" s="140">
        <v>0</v>
      </c>
      <c r="EW13" s="140">
        <v>0</v>
      </c>
      <c r="EX13" s="140">
        <v>0</v>
      </c>
      <c r="EY13" s="140">
        <v>0</v>
      </c>
      <c r="EZ13" s="140">
        <v>0</v>
      </c>
      <c r="FA13" s="397"/>
      <c r="FB13" s="140">
        <v>0</v>
      </c>
      <c r="FC13" s="140">
        <v>0</v>
      </c>
      <c r="FD13" s="140">
        <v>0</v>
      </c>
      <c r="FE13" s="140">
        <v>0</v>
      </c>
      <c r="FF13" s="140">
        <v>0</v>
      </c>
      <c r="FG13" s="140">
        <v>0</v>
      </c>
      <c r="FH13" s="397"/>
      <c r="FI13" s="140">
        <v>0</v>
      </c>
      <c r="FJ13" s="140">
        <v>0</v>
      </c>
      <c r="FK13" s="140">
        <v>0</v>
      </c>
      <c r="FL13" s="140">
        <v>0</v>
      </c>
      <c r="FM13" s="140">
        <v>0</v>
      </c>
      <c r="FN13" s="140">
        <v>0</v>
      </c>
      <c r="FO13" s="397"/>
      <c r="FP13" s="140">
        <v>0</v>
      </c>
      <c r="FQ13" s="140">
        <v>0</v>
      </c>
      <c r="FR13" s="140">
        <v>0</v>
      </c>
      <c r="FS13" s="140">
        <v>0</v>
      </c>
      <c r="FT13" s="140">
        <v>0</v>
      </c>
      <c r="FU13" s="140">
        <v>0</v>
      </c>
      <c r="FV13" s="397"/>
      <c r="FW13" s="140">
        <v>0</v>
      </c>
      <c r="FX13" s="140">
        <v>0</v>
      </c>
      <c r="FY13" s="140">
        <v>0</v>
      </c>
      <c r="FZ13" s="140">
        <v>0</v>
      </c>
      <c r="GA13" s="140">
        <v>0</v>
      </c>
      <c r="GB13" s="140">
        <v>0</v>
      </c>
      <c r="GC13" s="397"/>
      <c r="GD13" s="467" t="str">
        <f t="shared" si="6"/>
        <v>BCK-10       </v>
      </c>
      <c r="GE13" s="18">
        <f t="shared" si="0"/>
        <v>0</v>
      </c>
      <c r="GF13" s="17">
        <f t="shared" si="1"/>
        <v>0</v>
      </c>
      <c r="GG13" s="18">
        <f t="shared" si="2"/>
        <v>0</v>
      </c>
      <c r="GH13" s="18">
        <f t="shared" si="3"/>
        <v>0</v>
      </c>
      <c r="GI13" s="18">
        <f t="shared" si="4"/>
        <v>0</v>
      </c>
      <c r="GJ13" s="17">
        <f t="shared" si="5"/>
        <v>0</v>
      </c>
      <c r="GK13" s="397"/>
      <c r="GL13" s="19"/>
      <c r="GM13" s="19"/>
      <c r="GN13" s="19"/>
      <c r="GO13" s="19"/>
      <c r="GP13" s="84"/>
      <c r="GQ13" s="84"/>
      <c r="GU13" s="20"/>
      <c r="GV13" s="20"/>
      <c r="GW13" s="20"/>
    </row>
    <row r="14" spans="1:205" ht="22.5">
      <c r="A14" s="349">
        <v>9</v>
      </c>
      <c r="B14" s="11" t="s">
        <v>29</v>
      </c>
      <c r="C14" s="11" t="s">
        <v>106</v>
      </c>
      <c r="D14" s="140">
        <v>0</v>
      </c>
      <c r="E14" s="140">
        <v>0</v>
      </c>
      <c r="F14" s="140">
        <v>0</v>
      </c>
      <c r="G14" s="140">
        <v>0</v>
      </c>
      <c r="H14" s="140">
        <v>0</v>
      </c>
      <c r="I14" s="408">
        <v>0</v>
      </c>
      <c r="J14" s="397"/>
      <c r="K14" s="420">
        <v>0</v>
      </c>
      <c r="L14" s="140">
        <v>0</v>
      </c>
      <c r="M14" s="140">
        <v>0</v>
      </c>
      <c r="N14" s="140">
        <v>0</v>
      </c>
      <c r="O14" s="140">
        <v>0</v>
      </c>
      <c r="P14" s="140">
        <v>0</v>
      </c>
      <c r="Q14" s="397"/>
      <c r="R14" s="140">
        <v>0</v>
      </c>
      <c r="S14" s="140">
        <v>0</v>
      </c>
      <c r="T14" s="140">
        <v>0</v>
      </c>
      <c r="U14" s="140">
        <v>0</v>
      </c>
      <c r="V14" s="140">
        <v>0</v>
      </c>
      <c r="W14" s="140">
        <v>0</v>
      </c>
      <c r="X14" s="397"/>
      <c r="Y14" s="140">
        <v>0</v>
      </c>
      <c r="Z14" s="140">
        <v>0</v>
      </c>
      <c r="AA14" s="140">
        <v>0</v>
      </c>
      <c r="AB14" s="140">
        <v>0</v>
      </c>
      <c r="AC14" s="140">
        <v>0</v>
      </c>
      <c r="AD14" s="140">
        <v>0</v>
      </c>
      <c r="AE14" s="397"/>
      <c r="AF14" s="140">
        <v>0</v>
      </c>
      <c r="AG14" s="140">
        <v>0</v>
      </c>
      <c r="AH14" s="140">
        <v>0</v>
      </c>
      <c r="AI14" s="140">
        <v>0</v>
      </c>
      <c r="AJ14" s="140">
        <v>0</v>
      </c>
      <c r="AK14" s="140">
        <v>0</v>
      </c>
      <c r="AL14" s="397"/>
      <c r="AM14" s="140">
        <v>0</v>
      </c>
      <c r="AN14" s="140">
        <v>0</v>
      </c>
      <c r="AO14" s="140">
        <v>0</v>
      </c>
      <c r="AP14" s="140">
        <v>0</v>
      </c>
      <c r="AQ14" s="140">
        <v>0</v>
      </c>
      <c r="AR14" s="140">
        <v>0</v>
      </c>
      <c r="AS14" s="397"/>
      <c r="AT14" s="140">
        <v>0</v>
      </c>
      <c r="AU14" s="140">
        <v>0</v>
      </c>
      <c r="AV14" s="140">
        <v>0</v>
      </c>
      <c r="AW14" s="140">
        <v>0</v>
      </c>
      <c r="AX14" s="140">
        <v>0</v>
      </c>
      <c r="AY14" s="140">
        <v>0</v>
      </c>
      <c r="AZ14" s="397"/>
      <c r="BA14" s="140">
        <v>0</v>
      </c>
      <c r="BB14" s="140">
        <v>0</v>
      </c>
      <c r="BC14" s="140">
        <v>0</v>
      </c>
      <c r="BD14" s="140">
        <v>0</v>
      </c>
      <c r="BE14" s="140">
        <v>0</v>
      </c>
      <c r="BF14" s="140">
        <v>0</v>
      </c>
      <c r="BG14" s="397"/>
      <c r="BH14" s="140">
        <v>0</v>
      </c>
      <c r="BI14" s="140">
        <v>0</v>
      </c>
      <c r="BJ14" s="140">
        <v>0</v>
      </c>
      <c r="BK14" s="140">
        <v>0</v>
      </c>
      <c r="BL14" s="140">
        <v>0</v>
      </c>
      <c r="BM14" s="140">
        <v>0</v>
      </c>
      <c r="BN14" s="397"/>
      <c r="BO14" s="140">
        <v>0</v>
      </c>
      <c r="BP14" s="140">
        <v>0</v>
      </c>
      <c r="BQ14" s="140">
        <v>0</v>
      </c>
      <c r="BR14" s="140">
        <v>0</v>
      </c>
      <c r="BS14" s="140">
        <v>0</v>
      </c>
      <c r="BT14" s="140">
        <v>0</v>
      </c>
      <c r="BU14" s="397"/>
      <c r="BV14" s="140">
        <v>0</v>
      </c>
      <c r="BW14" s="140">
        <v>0</v>
      </c>
      <c r="BX14" s="140">
        <v>0</v>
      </c>
      <c r="BY14" s="140">
        <v>0</v>
      </c>
      <c r="BZ14" s="140">
        <v>0</v>
      </c>
      <c r="CA14" s="140">
        <v>0</v>
      </c>
      <c r="CB14" s="397"/>
      <c r="CC14" s="140">
        <v>0</v>
      </c>
      <c r="CD14" s="140">
        <v>0</v>
      </c>
      <c r="CE14" s="140">
        <v>0</v>
      </c>
      <c r="CF14" s="140">
        <v>0</v>
      </c>
      <c r="CG14" s="140">
        <v>0</v>
      </c>
      <c r="CH14" s="140">
        <v>0</v>
      </c>
      <c r="CI14" s="397"/>
      <c r="CJ14" s="140">
        <v>0</v>
      </c>
      <c r="CK14" s="140">
        <v>0</v>
      </c>
      <c r="CL14" s="140">
        <v>0</v>
      </c>
      <c r="CM14" s="140">
        <v>0</v>
      </c>
      <c r="CN14" s="140">
        <v>0</v>
      </c>
      <c r="CO14" s="140">
        <v>0</v>
      </c>
      <c r="CP14" s="397"/>
      <c r="CQ14" s="140">
        <v>0</v>
      </c>
      <c r="CR14" s="140">
        <v>0</v>
      </c>
      <c r="CS14" s="140">
        <v>0</v>
      </c>
      <c r="CT14" s="140">
        <v>0</v>
      </c>
      <c r="CU14" s="140">
        <v>0</v>
      </c>
      <c r="CV14" s="140">
        <v>0</v>
      </c>
      <c r="CW14" s="397"/>
      <c r="CX14" s="140">
        <v>0</v>
      </c>
      <c r="CY14" s="140">
        <v>0</v>
      </c>
      <c r="CZ14" s="140">
        <v>0</v>
      </c>
      <c r="DA14" s="140">
        <v>0</v>
      </c>
      <c r="DB14" s="140">
        <v>0</v>
      </c>
      <c r="DC14" s="140">
        <v>0</v>
      </c>
      <c r="DD14" s="397"/>
      <c r="DE14" s="140">
        <v>0</v>
      </c>
      <c r="DF14" s="140">
        <v>0</v>
      </c>
      <c r="DG14" s="140">
        <v>0</v>
      </c>
      <c r="DH14" s="140">
        <v>0</v>
      </c>
      <c r="DI14" s="140">
        <v>0</v>
      </c>
      <c r="DJ14" s="140">
        <v>0</v>
      </c>
      <c r="DK14" s="397"/>
      <c r="DL14" s="140">
        <v>0</v>
      </c>
      <c r="DM14" s="140">
        <v>0</v>
      </c>
      <c r="DN14" s="140">
        <v>0</v>
      </c>
      <c r="DO14" s="140">
        <v>0</v>
      </c>
      <c r="DP14" s="140">
        <v>0</v>
      </c>
      <c r="DQ14" s="140">
        <v>0</v>
      </c>
      <c r="DR14" s="397"/>
      <c r="DS14" s="140">
        <v>0</v>
      </c>
      <c r="DT14" s="140">
        <v>0</v>
      </c>
      <c r="DU14" s="140">
        <v>0</v>
      </c>
      <c r="DV14" s="140">
        <v>0</v>
      </c>
      <c r="DW14" s="140">
        <v>0</v>
      </c>
      <c r="DX14" s="140">
        <v>0</v>
      </c>
      <c r="DY14" s="397"/>
      <c r="DZ14" s="140">
        <v>0</v>
      </c>
      <c r="EA14" s="140">
        <v>0</v>
      </c>
      <c r="EB14" s="140">
        <v>0</v>
      </c>
      <c r="EC14" s="140">
        <v>0</v>
      </c>
      <c r="ED14" s="140">
        <v>0</v>
      </c>
      <c r="EE14" s="140">
        <v>0</v>
      </c>
      <c r="EF14" s="397"/>
      <c r="EG14" s="140">
        <v>0</v>
      </c>
      <c r="EH14" s="140">
        <v>0</v>
      </c>
      <c r="EI14" s="140">
        <v>0</v>
      </c>
      <c r="EJ14" s="140">
        <v>0</v>
      </c>
      <c r="EK14" s="140">
        <v>0</v>
      </c>
      <c r="EL14" s="140">
        <v>0</v>
      </c>
      <c r="EM14" s="397"/>
      <c r="EN14" s="140">
        <v>0</v>
      </c>
      <c r="EO14" s="140">
        <v>0</v>
      </c>
      <c r="EP14" s="140">
        <v>0</v>
      </c>
      <c r="EQ14" s="140">
        <v>0</v>
      </c>
      <c r="ER14" s="140">
        <v>0</v>
      </c>
      <c r="ES14" s="140">
        <v>0</v>
      </c>
      <c r="ET14" s="397"/>
      <c r="EU14" s="140">
        <v>0</v>
      </c>
      <c r="EV14" s="140">
        <v>0</v>
      </c>
      <c r="EW14" s="140">
        <v>0</v>
      </c>
      <c r="EX14" s="140">
        <v>0</v>
      </c>
      <c r="EY14" s="140">
        <v>0</v>
      </c>
      <c r="EZ14" s="140">
        <v>0</v>
      </c>
      <c r="FA14" s="397"/>
      <c r="FB14" s="140">
        <v>0</v>
      </c>
      <c r="FC14" s="140">
        <v>0</v>
      </c>
      <c r="FD14" s="140">
        <v>0</v>
      </c>
      <c r="FE14" s="140">
        <v>0</v>
      </c>
      <c r="FF14" s="140">
        <v>0</v>
      </c>
      <c r="FG14" s="140">
        <v>0</v>
      </c>
      <c r="FH14" s="397"/>
      <c r="FI14" s="140">
        <v>0</v>
      </c>
      <c r="FJ14" s="140">
        <v>0</v>
      </c>
      <c r="FK14" s="140">
        <v>0</v>
      </c>
      <c r="FL14" s="140">
        <v>0</v>
      </c>
      <c r="FM14" s="140">
        <v>0</v>
      </c>
      <c r="FN14" s="140">
        <v>0</v>
      </c>
      <c r="FO14" s="397"/>
      <c r="FP14" s="140">
        <v>0</v>
      </c>
      <c r="FQ14" s="140">
        <v>0</v>
      </c>
      <c r="FR14" s="140">
        <v>0</v>
      </c>
      <c r="FS14" s="140">
        <v>0</v>
      </c>
      <c r="FT14" s="140">
        <v>0</v>
      </c>
      <c r="FU14" s="140">
        <v>0</v>
      </c>
      <c r="FV14" s="397"/>
      <c r="FW14" s="140">
        <v>0</v>
      </c>
      <c r="FX14" s="140">
        <v>0</v>
      </c>
      <c r="FY14" s="140">
        <v>0</v>
      </c>
      <c r="FZ14" s="140">
        <v>0</v>
      </c>
      <c r="GA14" s="140">
        <v>0</v>
      </c>
      <c r="GB14" s="140">
        <v>0</v>
      </c>
      <c r="GC14" s="397"/>
      <c r="GD14" s="467" t="str">
        <f t="shared" si="6"/>
        <v>BCK-11        </v>
      </c>
      <c r="GE14" s="18">
        <f t="shared" si="0"/>
        <v>0</v>
      </c>
      <c r="GF14" s="17">
        <f t="shared" si="1"/>
        <v>0</v>
      </c>
      <c r="GG14" s="18">
        <f t="shared" si="2"/>
        <v>0</v>
      </c>
      <c r="GH14" s="18">
        <f t="shared" si="3"/>
        <v>0</v>
      </c>
      <c r="GI14" s="18">
        <f t="shared" si="4"/>
        <v>0</v>
      </c>
      <c r="GJ14" s="17">
        <f t="shared" si="5"/>
        <v>0</v>
      </c>
      <c r="GK14" s="397"/>
      <c r="GL14" s="19"/>
      <c r="GM14" s="19"/>
      <c r="GN14" s="19"/>
      <c r="GO14" s="19"/>
      <c r="GP14" s="84"/>
      <c r="GQ14" s="84"/>
      <c r="GU14" s="20"/>
      <c r="GV14" s="20"/>
      <c r="GW14" s="20"/>
    </row>
    <row r="15" spans="1:205" ht="22.5">
      <c r="A15" s="349">
        <v>10</v>
      </c>
      <c r="B15" s="11" t="s">
        <v>30</v>
      </c>
      <c r="C15" s="11" t="s">
        <v>107</v>
      </c>
      <c r="D15" s="140">
        <v>0</v>
      </c>
      <c r="E15" s="140">
        <v>0</v>
      </c>
      <c r="F15" s="140">
        <v>0</v>
      </c>
      <c r="G15" s="140">
        <v>0</v>
      </c>
      <c r="H15" s="140">
        <v>0</v>
      </c>
      <c r="I15" s="408">
        <v>0</v>
      </c>
      <c r="J15" s="397"/>
      <c r="K15" s="420">
        <v>0</v>
      </c>
      <c r="L15" s="140">
        <v>0</v>
      </c>
      <c r="M15" s="140">
        <v>0</v>
      </c>
      <c r="N15" s="140">
        <v>0</v>
      </c>
      <c r="O15" s="140">
        <v>0</v>
      </c>
      <c r="P15" s="140">
        <v>0</v>
      </c>
      <c r="Q15" s="397"/>
      <c r="R15" s="140">
        <v>0</v>
      </c>
      <c r="S15" s="140">
        <v>0</v>
      </c>
      <c r="T15" s="140">
        <v>0</v>
      </c>
      <c r="U15" s="140">
        <v>0</v>
      </c>
      <c r="V15" s="140">
        <v>0</v>
      </c>
      <c r="W15" s="140">
        <v>0</v>
      </c>
      <c r="X15" s="397"/>
      <c r="Y15" s="140">
        <v>0</v>
      </c>
      <c r="Z15" s="140">
        <v>0</v>
      </c>
      <c r="AA15" s="140">
        <v>0</v>
      </c>
      <c r="AB15" s="140">
        <v>0</v>
      </c>
      <c r="AC15" s="140">
        <v>0</v>
      </c>
      <c r="AD15" s="140">
        <v>0</v>
      </c>
      <c r="AE15" s="397"/>
      <c r="AF15" s="140">
        <v>0</v>
      </c>
      <c r="AG15" s="140">
        <v>0</v>
      </c>
      <c r="AH15" s="140">
        <v>0</v>
      </c>
      <c r="AI15" s="140">
        <v>0</v>
      </c>
      <c r="AJ15" s="140">
        <v>0</v>
      </c>
      <c r="AK15" s="140">
        <v>0</v>
      </c>
      <c r="AL15" s="397"/>
      <c r="AM15" s="140">
        <v>0</v>
      </c>
      <c r="AN15" s="140">
        <v>0</v>
      </c>
      <c r="AO15" s="140">
        <v>0</v>
      </c>
      <c r="AP15" s="140">
        <v>0</v>
      </c>
      <c r="AQ15" s="140">
        <v>0</v>
      </c>
      <c r="AR15" s="140">
        <v>0</v>
      </c>
      <c r="AS15" s="397"/>
      <c r="AT15" s="140">
        <v>0</v>
      </c>
      <c r="AU15" s="140">
        <v>0</v>
      </c>
      <c r="AV15" s="140">
        <v>0</v>
      </c>
      <c r="AW15" s="140">
        <v>0</v>
      </c>
      <c r="AX15" s="140">
        <v>0</v>
      </c>
      <c r="AY15" s="140">
        <v>0</v>
      </c>
      <c r="AZ15" s="397"/>
      <c r="BA15" s="140">
        <v>0</v>
      </c>
      <c r="BB15" s="140">
        <v>0</v>
      </c>
      <c r="BC15" s="140">
        <v>0</v>
      </c>
      <c r="BD15" s="140">
        <v>0</v>
      </c>
      <c r="BE15" s="140">
        <v>0</v>
      </c>
      <c r="BF15" s="140">
        <v>0</v>
      </c>
      <c r="BG15" s="397"/>
      <c r="BH15" s="140">
        <v>0</v>
      </c>
      <c r="BI15" s="140">
        <v>0</v>
      </c>
      <c r="BJ15" s="140">
        <v>0</v>
      </c>
      <c r="BK15" s="140">
        <v>0</v>
      </c>
      <c r="BL15" s="140">
        <v>0</v>
      </c>
      <c r="BM15" s="140">
        <v>0</v>
      </c>
      <c r="BN15" s="397"/>
      <c r="BO15" s="140">
        <v>0</v>
      </c>
      <c r="BP15" s="140">
        <v>0</v>
      </c>
      <c r="BQ15" s="140">
        <v>0</v>
      </c>
      <c r="BR15" s="140">
        <v>0</v>
      </c>
      <c r="BS15" s="140">
        <v>0</v>
      </c>
      <c r="BT15" s="140">
        <v>0</v>
      </c>
      <c r="BU15" s="397"/>
      <c r="BV15" s="140">
        <v>0</v>
      </c>
      <c r="BW15" s="140">
        <v>0</v>
      </c>
      <c r="BX15" s="140">
        <v>0</v>
      </c>
      <c r="BY15" s="140">
        <v>0</v>
      </c>
      <c r="BZ15" s="140">
        <v>0</v>
      </c>
      <c r="CA15" s="140">
        <v>0</v>
      </c>
      <c r="CB15" s="397"/>
      <c r="CC15" s="140">
        <v>0</v>
      </c>
      <c r="CD15" s="140">
        <v>0</v>
      </c>
      <c r="CE15" s="140">
        <v>0</v>
      </c>
      <c r="CF15" s="140">
        <v>0</v>
      </c>
      <c r="CG15" s="140">
        <v>0</v>
      </c>
      <c r="CH15" s="140">
        <v>0</v>
      </c>
      <c r="CI15" s="397"/>
      <c r="CJ15" s="140">
        <v>0</v>
      </c>
      <c r="CK15" s="140">
        <v>0</v>
      </c>
      <c r="CL15" s="140">
        <v>0</v>
      </c>
      <c r="CM15" s="140">
        <v>0</v>
      </c>
      <c r="CN15" s="140">
        <v>0</v>
      </c>
      <c r="CO15" s="140">
        <v>0</v>
      </c>
      <c r="CP15" s="397"/>
      <c r="CQ15" s="140">
        <v>0</v>
      </c>
      <c r="CR15" s="140">
        <v>0</v>
      </c>
      <c r="CS15" s="140">
        <v>0</v>
      </c>
      <c r="CT15" s="140">
        <v>0</v>
      </c>
      <c r="CU15" s="140">
        <v>0</v>
      </c>
      <c r="CV15" s="140">
        <v>0</v>
      </c>
      <c r="CW15" s="397"/>
      <c r="CX15" s="140">
        <v>0</v>
      </c>
      <c r="CY15" s="140">
        <v>0</v>
      </c>
      <c r="CZ15" s="140">
        <v>0</v>
      </c>
      <c r="DA15" s="140">
        <v>0</v>
      </c>
      <c r="DB15" s="140">
        <v>0</v>
      </c>
      <c r="DC15" s="140">
        <v>0</v>
      </c>
      <c r="DD15" s="397"/>
      <c r="DE15" s="140">
        <v>0</v>
      </c>
      <c r="DF15" s="140">
        <v>0</v>
      </c>
      <c r="DG15" s="140">
        <v>0</v>
      </c>
      <c r="DH15" s="140">
        <v>0</v>
      </c>
      <c r="DI15" s="140">
        <v>0</v>
      </c>
      <c r="DJ15" s="140">
        <v>0</v>
      </c>
      <c r="DK15" s="397"/>
      <c r="DL15" s="140">
        <v>0</v>
      </c>
      <c r="DM15" s="140">
        <v>0</v>
      </c>
      <c r="DN15" s="140">
        <v>0</v>
      </c>
      <c r="DO15" s="140">
        <v>0</v>
      </c>
      <c r="DP15" s="140">
        <v>0</v>
      </c>
      <c r="DQ15" s="140">
        <v>0</v>
      </c>
      <c r="DR15" s="397"/>
      <c r="DS15" s="140">
        <v>0</v>
      </c>
      <c r="DT15" s="140">
        <v>0</v>
      </c>
      <c r="DU15" s="140">
        <v>0</v>
      </c>
      <c r="DV15" s="140">
        <v>0</v>
      </c>
      <c r="DW15" s="140">
        <v>0</v>
      </c>
      <c r="DX15" s="140">
        <v>0</v>
      </c>
      <c r="DY15" s="397"/>
      <c r="DZ15" s="140">
        <v>0</v>
      </c>
      <c r="EA15" s="140">
        <v>0</v>
      </c>
      <c r="EB15" s="140">
        <v>0</v>
      </c>
      <c r="EC15" s="140">
        <v>0</v>
      </c>
      <c r="ED15" s="140">
        <v>0</v>
      </c>
      <c r="EE15" s="140">
        <v>0</v>
      </c>
      <c r="EF15" s="397"/>
      <c r="EG15" s="140">
        <v>0</v>
      </c>
      <c r="EH15" s="140">
        <v>0</v>
      </c>
      <c r="EI15" s="140">
        <v>0</v>
      </c>
      <c r="EJ15" s="140">
        <v>0</v>
      </c>
      <c r="EK15" s="140">
        <v>0</v>
      </c>
      <c r="EL15" s="140">
        <v>0</v>
      </c>
      <c r="EM15" s="397"/>
      <c r="EN15" s="140">
        <v>0</v>
      </c>
      <c r="EO15" s="140">
        <v>0</v>
      </c>
      <c r="EP15" s="140">
        <v>0</v>
      </c>
      <c r="EQ15" s="140">
        <v>0</v>
      </c>
      <c r="ER15" s="140">
        <v>0</v>
      </c>
      <c r="ES15" s="140">
        <v>0</v>
      </c>
      <c r="ET15" s="397"/>
      <c r="EU15" s="140">
        <v>0</v>
      </c>
      <c r="EV15" s="140">
        <v>0</v>
      </c>
      <c r="EW15" s="140">
        <v>0</v>
      </c>
      <c r="EX15" s="140">
        <v>0</v>
      </c>
      <c r="EY15" s="140">
        <v>0</v>
      </c>
      <c r="EZ15" s="140">
        <v>0</v>
      </c>
      <c r="FA15" s="397"/>
      <c r="FB15" s="140">
        <v>0</v>
      </c>
      <c r="FC15" s="140">
        <v>0</v>
      </c>
      <c r="FD15" s="140">
        <v>0</v>
      </c>
      <c r="FE15" s="140">
        <v>0</v>
      </c>
      <c r="FF15" s="140">
        <v>0</v>
      </c>
      <c r="FG15" s="140">
        <v>0</v>
      </c>
      <c r="FH15" s="397"/>
      <c r="FI15" s="140">
        <v>0</v>
      </c>
      <c r="FJ15" s="140">
        <v>0</v>
      </c>
      <c r="FK15" s="140">
        <v>0</v>
      </c>
      <c r="FL15" s="140">
        <v>0</v>
      </c>
      <c r="FM15" s="140">
        <v>0</v>
      </c>
      <c r="FN15" s="140">
        <v>0</v>
      </c>
      <c r="FO15" s="397"/>
      <c r="FP15" s="140">
        <v>0</v>
      </c>
      <c r="FQ15" s="140">
        <v>0</v>
      </c>
      <c r="FR15" s="140">
        <v>0</v>
      </c>
      <c r="FS15" s="140">
        <v>0</v>
      </c>
      <c r="FT15" s="140">
        <v>0</v>
      </c>
      <c r="FU15" s="140">
        <v>0</v>
      </c>
      <c r="FV15" s="397"/>
      <c r="FW15" s="140">
        <v>0</v>
      </c>
      <c r="FX15" s="140">
        <v>0</v>
      </c>
      <c r="FY15" s="140">
        <v>0</v>
      </c>
      <c r="FZ15" s="140">
        <v>0</v>
      </c>
      <c r="GA15" s="140">
        <v>0</v>
      </c>
      <c r="GB15" s="140">
        <v>0</v>
      </c>
      <c r="GC15" s="397"/>
      <c r="GD15" s="467" t="str">
        <f t="shared" si="6"/>
        <v>BCK-12         </v>
      </c>
      <c r="GE15" s="18">
        <f t="shared" si="0"/>
        <v>0</v>
      </c>
      <c r="GF15" s="17">
        <f t="shared" si="1"/>
        <v>0</v>
      </c>
      <c r="GG15" s="18">
        <f t="shared" si="2"/>
        <v>0</v>
      </c>
      <c r="GH15" s="18">
        <f t="shared" si="3"/>
        <v>0</v>
      </c>
      <c r="GI15" s="18">
        <f t="shared" si="4"/>
        <v>0</v>
      </c>
      <c r="GJ15" s="17">
        <f t="shared" si="5"/>
        <v>0</v>
      </c>
      <c r="GK15" s="397"/>
      <c r="GL15" s="19"/>
      <c r="GM15" s="19"/>
      <c r="GN15" s="19"/>
      <c r="GO15" s="19"/>
      <c r="GP15" s="84"/>
      <c r="GQ15" s="84"/>
      <c r="GU15" s="20"/>
      <c r="GV15" s="20"/>
      <c r="GW15" s="20"/>
    </row>
    <row r="16" spans="1:205" ht="22.5">
      <c r="A16" s="349">
        <v>11</v>
      </c>
      <c r="B16" s="11" t="s">
        <v>181</v>
      </c>
      <c r="C16" s="10" t="s">
        <v>182</v>
      </c>
      <c r="D16" s="140">
        <v>0</v>
      </c>
      <c r="E16" s="140">
        <v>0</v>
      </c>
      <c r="F16" s="140">
        <v>0</v>
      </c>
      <c r="G16" s="140">
        <v>0</v>
      </c>
      <c r="H16" s="140">
        <v>0</v>
      </c>
      <c r="I16" s="408">
        <v>0</v>
      </c>
      <c r="J16" s="397"/>
      <c r="K16" s="420">
        <v>0</v>
      </c>
      <c r="L16" s="140">
        <v>0</v>
      </c>
      <c r="M16" s="140">
        <v>0</v>
      </c>
      <c r="N16" s="140">
        <v>0</v>
      </c>
      <c r="O16" s="140">
        <v>0</v>
      </c>
      <c r="P16" s="140">
        <v>0</v>
      </c>
      <c r="Q16" s="397"/>
      <c r="R16" s="140">
        <v>0</v>
      </c>
      <c r="S16" s="140">
        <v>0</v>
      </c>
      <c r="T16" s="140">
        <v>0</v>
      </c>
      <c r="U16" s="140">
        <v>0</v>
      </c>
      <c r="V16" s="140">
        <v>0</v>
      </c>
      <c r="W16" s="140">
        <v>0</v>
      </c>
      <c r="X16" s="397"/>
      <c r="Y16" s="140">
        <v>0</v>
      </c>
      <c r="Z16" s="140">
        <v>0</v>
      </c>
      <c r="AA16" s="140">
        <v>0</v>
      </c>
      <c r="AB16" s="140">
        <v>0</v>
      </c>
      <c r="AC16" s="140">
        <v>0</v>
      </c>
      <c r="AD16" s="140">
        <v>0</v>
      </c>
      <c r="AE16" s="397"/>
      <c r="AF16" s="140">
        <v>0</v>
      </c>
      <c r="AG16" s="140">
        <v>0</v>
      </c>
      <c r="AH16" s="140">
        <v>0</v>
      </c>
      <c r="AI16" s="140">
        <v>0</v>
      </c>
      <c r="AJ16" s="140">
        <v>0</v>
      </c>
      <c r="AK16" s="140">
        <v>0</v>
      </c>
      <c r="AL16" s="397"/>
      <c r="AM16" s="140">
        <v>0</v>
      </c>
      <c r="AN16" s="140">
        <v>0</v>
      </c>
      <c r="AO16" s="140">
        <v>0</v>
      </c>
      <c r="AP16" s="140">
        <v>0</v>
      </c>
      <c r="AQ16" s="140">
        <v>0</v>
      </c>
      <c r="AR16" s="140">
        <v>0</v>
      </c>
      <c r="AS16" s="397"/>
      <c r="AT16" s="140">
        <v>0</v>
      </c>
      <c r="AU16" s="140">
        <v>0</v>
      </c>
      <c r="AV16" s="140">
        <v>0</v>
      </c>
      <c r="AW16" s="140">
        <v>0</v>
      </c>
      <c r="AX16" s="140">
        <v>0</v>
      </c>
      <c r="AY16" s="140">
        <v>0</v>
      </c>
      <c r="AZ16" s="397"/>
      <c r="BA16" s="140">
        <v>0</v>
      </c>
      <c r="BB16" s="140">
        <v>0</v>
      </c>
      <c r="BC16" s="140">
        <v>0</v>
      </c>
      <c r="BD16" s="140">
        <v>0</v>
      </c>
      <c r="BE16" s="140">
        <v>0</v>
      </c>
      <c r="BF16" s="140">
        <v>0</v>
      </c>
      <c r="BG16" s="397"/>
      <c r="BH16" s="140">
        <v>0</v>
      </c>
      <c r="BI16" s="140">
        <v>0</v>
      </c>
      <c r="BJ16" s="140">
        <v>0</v>
      </c>
      <c r="BK16" s="140">
        <v>0</v>
      </c>
      <c r="BL16" s="140">
        <v>0</v>
      </c>
      <c r="BM16" s="140">
        <v>0</v>
      </c>
      <c r="BN16" s="397"/>
      <c r="BO16" s="140">
        <v>0</v>
      </c>
      <c r="BP16" s="140">
        <v>0</v>
      </c>
      <c r="BQ16" s="140">
        <v>0</v>
      </c>
      <c r="BR16" s="140">
        <v>0</v>
      </c>
      <c r="BS16" s="140">
        <v>0</v>
      </c>
      <c r="BT16" s="140">
        <v>0</v>
      </c>
      <c r="BU16" s="397"/>
      <c r="BV16" s="140">
        <v>0</v>
      </c>
      <c r="BW16" s="140">
        <v>0</v>
      </c>
      <c r="BX16" s="140">
        <v>0</v>
      </c>
      <c r="BY16" s="140">
        <v>0</v>
      </c>
      <c r="BZ16" s="140">
        <v>0</v>
      </c>
      <c r="CA16" s="140">
        <v>0</v>
      </c>
      <c r="CB16" s="397"/>
      <c r="CC16" s="140">
        <v>0</v>
      </c>
      <c r="CD16" s="140">
        <v>0</v>
      </c>
      <c r="CE16" s="140">
        <v>0</v>
      </c>
      <c r="CF16" s="140">
        <v>0</v>
      </c>
      <c r="CG16" s="140">
        <v>0</v>
      </c>
      <c r="CH16" s="140">
        <v>0</v>
      </c>
      <c r="CI16" s="397"/>
      <c r="CJ16" s="140">
        <v>0</v>
      </c>
      <c r="CK16" s="140">
        <v>0</v>
      </c>
      <c r="CL16" s="140">
        <v>0</v>
      </c>
      <c r="CM16" s="140">
        <v>0</v>
      </c>
      <c r="CN16" s="140">
        <v>0</v>
      </c>
      <c r="CO16" s="140">
        <v>0</v>
      </c>
      <c r="CP16" s="397"/>
      <c r="CQ16" s="140">
        <v>0</v>
      </c>
      <c r="CR16" s="140">
        <v>0</v>
      </c>
      <c r="CS16" s="140">
        <v>0</v>
      </c>
      <c r="CT16" s="140">
        <v>0</v>
      </c>
      <c r="CU16" s="140">
        <v>0</v>
      </c>
      <c r="CV16" s="140">
        <v>0</v>
      </c>
      <c r="CW16" s="397"/>
      <c r="CX16" s="140">
        <v>0</v>
      </c>
      <c r="CY16" s="140">
        <v>0</v>
      </c>
      <c r="CZ16" s="140">
        <v>0</v>
      </c>
      <c r="DA16" s="140">
        <v>0</v>
      </c>
      <c r="DB16" s="140">
        <v>0</v>
      </c>
      <c r="DC16" s="140">
        <v>0</v>
      </c>
      <c r="DD16" s="397"/>
      <c r="DE16" s="140">
        <v>0</v>
      </c>
      <c r="DF16" s="140">
        <v>0</v>
      </c>
      <c r="DG16" s="140">
        <v>0</v>
      </c>
      <c r="DH16" s="140">
        <v>0</v>
      </c>
      <c r="DI16" s="140">
        <v>0</v>
      </c>
      <c r="DJ16" s="140">
        <v>0</v>
      </c>
      <c r="DK16" s="397"/>
      <c r="DL16" s="140">
        <v>0</v>
      </c>
      <c r="DM16" s="140">
        <v>0</v>
      </c>
      <c r="DN16" s="140">
        <v>0</v>
      </c>
      <c r="DO16" s="140">
        <v>0</v>
      </c>
      <c r="DP16" s="140">
        <v>0</v>
      </c>
      <c r="DQ16" s="140">
        <v>0</v>
      </c>
      <c r="DR16" s="397"/>
      <c r="DS16" s="140">
        <v>0</v>
      </c>
      <c r="DT16" s="140">
        <v>0</v>
      </c>
      <c r="DU16" s="140">
        <v>0</v>
      </c>
      <c r="DV16" s="140">
        <v>0</v>
      </c>
      <c r="DW16" s="140">
        <v>0</v>
      </c>
      <c r="DX16" s="140">
        <v>0</v>
      </c>
      <c r="DY16" s="397"/>
      <c r="DZ16" s="140">
        <v>0</v>
      </c>
      <c r="EA16" s="140">
        <v>0</v>
      </c>
      <c r="EB16" s="140">
        <v>0</v>
      </c>
      <c r="EC16" s="140">
        <v>0</v>
      </c>
      <c r="ED16" s="140">
        <v>0</v>
      </c>
      <c r="EE16" s="140">
        <v>0</v>
      </c>
      <c r="EF16" s="397"/>
      <c r="EG16" s="140">
        <v>0</v>
      </c>
      <c r="EH16" s="140">
        <v>0</v>
      </c>
      <c r="EI16" s="140">
        <v>0</v>
      </c>
      <c r="EJ16" s="140">
        <v>0</v>
      </c>
      <c r="EK16" s="140">
        <v>0</v>
      </c>
      <c r="EL16" s="140">
        <v>0</v>
      </c>
      <c r="EM16" s="397"/>
      <c r="EN16" s="140">
        <v>0</v>
      </c>
      <c r="EO16" s="140">
        <v>0</v>
      </c>
      <c r="EP16" s="140">
        <v>0</v>
      </c>
      <c r="EQ16" s="140">
        <v>0</v>
      </c>
      <c r="ER16" s="140">
        <v>0</v>
      </c>
      <c r="ES16" s="140">
        <v>0</v>
      </c>
      <c r="ET16" s="397"/>
      <c r="EU16" s="140">
        <v>0</v>
      </c>
      <c r="EV16" s="140">
        <v>0</v>
      </c>
      <c r="EW16" s="140">
        <v>0</v>
      </c>
      <c r="EX16" s="140">
        <v>0</v>
      </c>
      <c r="EY16" s="140">
        <v>0</v>
      </c>
      <c r="EZ16" s="140">
        <v>0</v>
      </c>
      <c r="FA16" s="397"/>
      <c r="FB16" s="140">
        <v>0</v>
      </c>
      <c r="FC16" s="140">
        <v>0</v>
      </c>
      <c r="FD16" s="140">
        <v>0</v>
      </c>
      <c r="FE16" s="140">
        <v>0</v>
      </c>
      <c r="FF16" s="140">
        <v>0</v>
      </c>
      <c r="FG16" s="140">
        <v>0</v>
      </c>
      <c r="FH16" s="397"/>
      <c r="FI16" s="140">
        <v>0</v>
      </c>
      <c r="FJ16" s="140">
        <v>0</v>
      </c>
      <c r="FK16" s="140">
        <v>0</v>
      </c>
      <c r="FL16" s="140">
        <v>0</v>
      </c>
      <c r="FM16" s="140">
        <v>0</v>
      </c>
      <c r="FN16" s="140">
        <v>0</v>
      </c>
      <c r="FO16" s="397"/>
      <c r="FP16" s="140">
        <v>0</v>
      </c>
      <c r="FQ16" s="140">
        <v>0</v>
      </c>
      <c r="FR16" s="140">
        <v>0</v>
      </c>
      <c r="FS16" s="140">
        <v>0</v>
      </c>
      <c r="FT16" s="140">
        <v>0</v>
      </c>
      <c r="FU16" s="140">
        <v>0</v>
      </c>
      <c r="FV16" s="397"/>
      <c r="FW16" s="140">
        <v>0</v>
      </c>
      <c r="FX16" s="140">
        <v>0</v>
      </c>
      <c r="FY16" s="140">
        <v>0</v>
      </c>
      <c r="FZ16" s="140">
        <v>0</v>
      </c>
      <c r="GA16" s="140">
        <v>0</v>
      </c>
      <c r="GB16" s="140">
        <v>0</v>
      </c>
      <c r="GC16" s="397"/>
      <c r="GD16" s="467" t="str">
        <f t="shared" si="6"/>
        <v>BCK-13         </v>
      </c>
      <c r="GE16" s="18">
        <f t="shared" si="0"/>
        <v>0</v>
      </c>
      <c r="GF16" s="17">
        <f t="shared" si="1"/>
        <v>0</v>
      </c>
      <c r="GG16" s="18">
        <f t="shared" si="2"/>
        <v>0</v>
      </c>
      <c r="GH16" s="18">
        <f t="shared" si="3"/>
        <v>0</v>
      </c>
      <c r="GI16" s="18">
        <f t="shared" si="4"/>
        <v>0</v>
      </c>
      <c r="GJ16" s="17">
        <f t="shared" si="5"/>
        <v>0</v>
      </c>
      <c r="GK16" s="397"/>
      <c r="GL16" s="19"/>
      <c r="GM16" s="19"/>
      <c r="GN16" s="19"/>
      <c r="GO16" s="19"/>
      <c r="GP16" s="84"/>
      <c r="GQ16" s="84"/>
      <c r="GU16" s="20"/>
      <c r="GV16" s="20"/>
      <c r="GW16" s="20"/>
    </row>
    <row r="17" spans="1:205" ht="15.75">
      <c r="A17" s="349">
        <v>12</v>
      </c>
      <c r="B17" s="11" t="s">
        <v>31</v>
      </c>
      <c r="C17" s="11" t="s">
        <v>32</v>
      </c>
      <c r="D17" s="140">
        <v>0</v>
      </c>
      <c r="E17" s="140">
        <v>0</v>
      </c>
      <c r="F17" s="140">
        <v>0</v>
      </c>
      <c r="G17" s="140">
        <v>0</v>
      </c>
      <c r="H17" s="140">
        <v>0</v>
      </c>
      <c r="I17" s="408">
        <v>0</v>
      </c>
      <c r="J17" s="397"/>
      <c r="K17" s="420">
        <v>0</v>
      </c>
      <c r="L17" s="140">
        <v>0</v>
      </c>
      <c r="M17" s="140">
        <v>0</v>
      </c>
      <c r="N17" s="140">
        <v>0</v>
      </c>
      <c r="O17" s="140">
        <v>0</v>
      </c>
      <c r="P17" s="140">
        <v>0</v>
      </c>
      <c r="Q17" s="397"/>
      <c r="R17" s="140">
        <v>0</v>
      </c>
      <c r="S17" s="140">
        <v>0</v>
      </c>
      <c r="T17" s="140">
        <v>0</v>
      </c>
      <c r="U17" s="140">
        <v>0</v>
      </c>
      <c r="V17" s="140">
        <v>0</v>
      </c>
      <c r="W17" s="140">
        <v>0</v>
      </c>
      <c r="X17" s="397"/>
      <c r="Y17" s="140">
        <v>0</v>
      </c>
      <c r="Z17" s="140">
        <v>0</v>
      </c>
      <c r="AA17" s="140">
        <v>0</v>
      </c>
      <c r="AB17" s="140">
        <v>0</v>
      </c>
      <c r="AC17" s="140">
        <v>0</v>
      </c>
      <c r="AD17" s="140">
        <v>0</v>
      </c>
      <c r="AE17" s="397"/>
      <c r="AF17" s="140">
        <v>0</v>
      </c>
      <c r="AG17" s="140">
        <v>0</v>
      </c>
      <c r="AH17" s="140">
        <v>0</v>
      </c>
      <c r="AI17" s="140">
        <v>0</v>
      </c>
      <c r="AJ17" s="140">
        <v>0</v>
      </c>
      <c r="AK17" s="140">
        <v>0</v>
      </c>
      <c r="AL17" s="397"/>
      <c r="AM17" s="140">
        <v>0</v>
      </c>
      <c r="AN17" s="140">
        <v>0</v>
      </c>
      <c r="AO17" s="140">
        <v>0</v>
      </c>
      <c r="AP17" s="140">
        <v>0</v>
      </c>
      <c r="AQ17" s="140">
        <v>0</v>
      </c>
      <c r="AR17" s="140">
        <v>0</v>
      </c>
      <c r="AS17" s="397"/>
      <c r="AT17" s="140">
        <v>0</v>
      </c>
      <c r="AU17" s="140">
        <v>0</v>
      </c>
      <c r="AV17" s="140">
        <v>0</v>
      </c>
      <c r="AW17" s="140">
        <v>0</v>
      </c>
      <c r="AX17" s="140">
        <v>0</v>
      </c>
      <c r="AY17" s="140">
        <v>0</v>
      </c>
      <c r="AZ17" s="397"/>
      <c r="BA17" s="140">
        <v>0</v>
      </c>
      <c r="BB17" s="140">
        <v>0</v>
      </c>
      <c r="BC17" s="140">
        <v>0</v>
      </c>
      <c r="BD17" s="140">
        <v>0</v>
      </c>
      <c r="BE17" s="140">
        <v>0</v>
      </c>
      <c r="BF17" s="140">
        <v>0</v>
      </c>
      <c r="BG17" s="397"/>
      <c r="BH17" s="140">
        <v>0</v>
      </c>
      <c r="BI17" s="140">
        <v>0</v>
      </c>
      <c r="BJ17" s="140">
        <v>0</v>
      </c>
      <c r="BK17" s="140">
        <v>0</v>
      </c>
      <c r="BL17" s="140">
        <v>0</v>
      </c>
      <c r="BM17" s="140">
        <v>0</v>
      </c>
      <c r="BN17" s="397"/>
      <c r="BO17" s="140">
        <v>0</v>
      </c>
      <c r="BP17" s="140">
        <v>0</v>
      </c>
      <c r="BQ17" s="140">
        <v>0</v>
      </c>
      <c r="BR17" s="140">
        <v>0</v>
      </c>
      <c r="BS17" s="140">
        <v>0</v>
      </c>
      <c r="BT17" s="140">
        <v>0</v>
      </c>
      <c r="BU17" s="397"/>
      <c r="BV17" s="140">
        <v>0</v>
      </c>
      <c r="BW17" s="140">
        <v>0</v>
      </c>
      <c r="BX17" s="140">
        <v>0</v>
      </c>
      <c r="BY17" s="140">
        <v>0</v>
      </c>
      <c r="BZ17" s="140">
        <v>0</v>
      </c>
      <c r="CA17" s="140">
        <v>0</v>
      </c>
      <c r="CB17" s="397"/>
      <c r="CC17" s="140">
        <v>0</v>
      </c>
      <c r="CD17" s="140">
        <v>0</v>
      </c>
      <c r="CE17" s="140">
        <v>0</v>
      </c>
      <c r="CF17" s="140">
        <v>0</v>
      </c>
      <c r="CG17" s="140">
        <v>0</v>
      </c>
      <c r="CH17" s="140">
        <v>0</v>
      </c>
      <c r="CI17" s="397"/>
      <c r="CJ17" s="140">
        <v>0</v>
      </c>
      <c r="CK17" s="140">
        <v>0</v>
      </c>
      <c r="CL17" s="140">
        <v>0</v>
      </c>
      <c r="CM17" s="140">
        <v>0</v>
      </c>
      <c r="CN17" s="140">
        <v>0</v>
      </c>
      <c r="CO17" s="140">
        <v>0</v>
      </c>
      <c r="CP17" s="397"/>
      <c r="CQ17" s="140">
        <v>0</v>
      </c>
      <c r="CR17" s="140">
        <v>0</v>
      </c>
      <c r="CS17" s="140">
        <v>0</v>
      </c>
      <c r="CT17" s="140">
        <v>0</v>
      </c>
      <c r="CU17" s="140">
        <v>0</v>
      </c>
      <c r="CV17" s="140">
        <v>0</v>
      </c>
      <c r="CW17" s="397"/>
      <c r="CX17" s="140">
        <v>0</v>
      </c>
      <c r="CY17" s="140">
        <v>0</v>
      </c>
      <c r="CZ17" s="140">
        <v>0</v>
      </c>
      <c r="DA17" s="140">
        <v>0</v>
      </c>
      <c r="DB17" s="140">
        <v>0</v>
      </c>
      <c r="DC17" s="140">
        <v>0</v>
      </c>
      <c r="DD17" s="397"/>
      <c r="DE17" s="140">
        <v>0</v>
      </c>
      <c r="DF17" s="140">
        <v>0</v>
      </c>
      <c r="DG17" s="140">
        <v>0</v>
      </c>
      <c r="DH17" s="140">
        <v>0</v>
      </c>
      <c r="DI17" s="140">
        <v>0</v>
      </c>
      <c r="DJ17" s="140">
        <v>0</v>
      </c>
      <c r="DK17" s="397"/>
      <c r="DL17" s="140">
        <v>0</v>
      </c>
      <c r="DM17" s="140">
        <v>0</v>
      </c>
      <c r="DN17" s="140">
        <v>0</v>
      </c>
      <c r="DO17" s="140">
        <v>0</v>
      </c>
      <c r="DP17" s="140">
        <v>0</v>
      </c>
      <c r="DQ17" s="140">
        <v>0</v>
      </c>
      <c r="DR17" s="397"/>
      <c r="DS17" s="140">
        <v>0</v>
      </c>
      <c r="DT17" s="140">
        <v>0</v>
      </c>
      <c r="DU17" s="140">
        <v>0</v>
      </c>
      <c r="DV17" s="140">
        <v>0</v>
      </c>
      <c r="DW17" s="140">
        <v>0</v>
      </c>
      <c r="DX17" s="140">
        <v>0</v>
      </c>
      <c r="DY17" s="397"/>
      <c r="DZ17" s="140">
        <v>0</v>
      </c>
      <c r="EA17" s="140">
        <v>0</v>
      </c>
      <c r="EB17" s="140">
        <v>0</v>
      </c>
      <c r="EC17" s="140">
        <v>0</v>
      </c>
      <c r="ED17" s="140">
        <v>0</v>
      </c>
      <c r="EE17" s="140">
        <v>0</v>
      </c>
      <c r="EF17" s="397"/>
      <c r="EG17" s="140">
        <v>0</v>
      </c>
      <c r="EH17" s="140">
        <v>0</v>
      </c>
      <c r="EI17" s="140">
        <v>0</v>
      </c>
      <c r="EJ17" s="140">
        <v>0</v>
      </c>
      <c r="EK17" s="140">
        <v>0</v>
      </c>
      <c r="EL17" s="140">
        <v>0</v>
      </c>
      <c r="EM17" s="397"/>
      <c r="EN17" s="140">
        <v>0</v>
      </c>
      <c r="EO17" s="140">
        <v>0</v>
      </c>
      <c r="EP17" s="140">
        <v>0</v>
      </c>
      <c r="EQ17" s="140">
        <v>0</v>
      </c>
      <c r="ER17" s="140">
        <v>0</v>
      </c>
      <c r="ES17" s="140">
        <v>0</v>
      </c>
      <c r="ET17" s="397"/>
      <c r="EU17" s="140">
        <v>0</v>
      </c>
      <c r="EV17" s="140">
        <v>0</v>
      </c>
      <c r="EW17" s="140">
        <v>0</v>
      </c>
      <c r="EX17" s="140">
        <v>0</v>
      </c>
      <c r="EY17" s="140">
        <v>0</v>
      </c>
      <c r="EZ17" s="140">
        <v>0</v>
      </c>
      <c r="FA17" s="397"/>
      <c r="FB17" s="140">
        <v>0</v>
      </c>
      <c r="FC17" s="140">
        <v>0</v>
      </c>
      <c r="FD17" s="140">
        <v>0</v>
      </c>
      <c r="FE17" s="140">
        <v>0</v>
      </c>
      <c r="FF17" s="140">
        <v>0</v>
      </c>
      <c r="FG17" s="140">
        <v>0</v>
      </c>
      <c r="FH17" s="397"/>
      <c r="FI17" s="140">
        <v>0</v>
      </c>
      <c r="FJ17" s="140">
        <v>0</v>
      </c>
      <c r="FK17" s="140">
        <v>0</v>
      </c>
      <c r="FL17" s="140">
        <v>0</v>
      </c>
      <c r="FM17" s="140">
        <v>0</v>
      </c>
      <c r="FN17" s="140">
        <v>0</v>
      </c>
      <c r="FO17" s="397"/>
      <c r="FP17" s="140">
        <v>0</v>
      </c>
      <c r="FQ17" s="140">
        <v>0</v>
      </c>
      <c r="FR17" s="140">
        <v>0</v>
      </c>
      <c r="FS17" s="140">
        <v>0</v>
      </c>
      <c r="FT17" s="140">
        <v>0</v>
      </c>
      <c r="FU17" s="140">
        <v>0</v>
      </c>
      <c r="FV17" s="397"/>
      <c r="FW17" s="140">
        <v>0</v>
      </c>
      <c r="FX17" s="140">
        <v>0</v>
      </c>
      <c r="FY17" s="140">
        <v>0</v>
      </c>
      <c r="FZ17" s="140">
        <v>0</v>
      </c>
      <c r="GA17" s="140">
        <v>0</v>
      </c>
      <c r="GB17" s="140">
        <v>0</v>
      </c>
      <c r="GC17" s="397"/>
      <c r="GD17" s="467" t="str">
        <f t="shared" si="6"/>
        <v>BCK-14           </v>
      </c>
      <c r="GE17" s="18">
        <f t="shared" si="0"/>
        <v>0</v>
      </c>
      <c r="GF17" s="17">
        <f t="shared" si="1"/>
        <v>0</v>
      </c>
      <c r="GG17" s="18">
        <f t="shared" si="2"/>
        <v>0</v>
      </c>
      <c r="GH17" s="18">
        <f t="shared" si="3"/>
        <v>0</v>
      </c>
      <c r="GI17" s="18">
        <f t="shared" si="4"/>
        <v>0</v>
      </c>
      <c r="GJ17" s="17">
        <f t="shared" si="5"/>
        <v>0</v>
      </c>
      <c r="GK17" s="397"/>
      <c r="GL17" s="19"/>
      <c r="GM17" s="19"/>
      <c r="GN17" s="19"/>
      <c r="GO17" s="19"/>
      <c r="GP17" s="84"/>
      <c r="GQ17" s="84"/>
      <c r="GU17" s="20"/>
      <c r="GV17" s="20"/>
      <c r="GW17" s="20"/>
    </row>
    <row r="18" spans="1:205" ht="15.75">
      <c r="A18" s="349">
        <v>13</v>
      </c>
      <c r="B18" s="11" t="s">
        <v>33</v>
      </c>
      <c r="C18" s="11" t="s">
        <v>34</v>
      </c>
      <c r="D18" s="140">
        <v>0</v>
      </c>
      <c r="E18" s="140">
        <v>0</v>
      </c>
      <c r="F18" s="140">
        <v>0</v>
      </c>
      <c r="G18" s="140">
        <v>0</v>
      </c>
      <c r="H18" s="140">
        <v>0</v>
      </c>
      <c r="I18" s="408">
        <v>0</v>
      </c>
      <c r="J18" s="397"/>
      <c r="K18" s="420">
        <v>0</v>
      </c>
      <c r="L18" s="140">
        <v>0</v>
      </c>
      <c r="M18" s="140">
        <v>0</v>
      </c>
      <c r="N18" s="140">
        <v>0</v>
      </c>
      <c r="O18" s="140">
        <v>0</v>
      </c>
      <c r="P18" s="140">
        <v>0</v>
      </c>
      <c r="Q18" s="397"/>
      <c r="R18" s="140">
        <v>0</v>
      </c>
      <c r="S18" s="140">
        <v>0</v>
      </c>
      <c r="T18" s="140">
        <v>0</v>
      </c>
      <c r="U18" s="140">
        <v>0</v>
      </c>
      <c r="V18" s="140">
        <v>0</v>
      </c>
      <c r="W18" s="140">
        <v>0</v>
      </c>
      <c r="X18" s="397"/>
      <c r="Y18" s="140">
        <v>0</v>
      </c>
      <c r="Z18" s="140">
        <v>0</v>
      </c>
      <c r="AA18" s="140">
        <v>0</v>
      </c>
      <c r="AB18" s="140">
        <v>0</v>
      </c>
      <c r="AC18" s="140">
        <v>0</v>
      </c>
      <c r="AD18" s="140">
        <v>0</v>
      </c>
      <c r="AE18" s="397"/>
      <c r="AF18" s="140">
        <v>0</v>
      </c>
      <c r="AG18" s="140">
        <v>0</v>
      </c>
      <c r="AH18" s="140">
        <v>0</v>
      </c>
      <c r="AI18" s="140">
        <v>0</v>
      </c>
      <c r="AJ18" s="140">
        <v>0</v>
      </c>
      <c r="AK18" s="140">
        <v>0</v>
      </c>
      <c r="AL18" s="397"/>
      <c r="AM18" s="140">
        <v>0</v>
      </c>
      <c r="AN18" s="140">
        <v>0</v>
      </c>
      <c r="AO18" s="140">
        <v>0</v>
      </c>
      <c r="AP18" s="140">
        <v>0</v>
      </c>
      <c r="AQ18" s="140">
        <v>0</v>
      </c>
      <c r="AR18" s="140">
        <v>0</v>
      </c>
      <c r="AS18" s="397"/>
      <c r="AT18" s="140">
        <v>0</v>
      </c>
      <c r="AU18" s="140">
        <v>0</v>
      </c>
      <c r="AV18" s="140">
        <v>0</v>
      </c>
      <c r="AW18" s="140">
        <v>0</v>
      </c>
      <c r="AX18" s="140">
        <v>0</v>
      </c>
      <c r="AY18" s="140">
        <v>0</v>
      </c>
      <c r="AZ18" s="397"/>
      <c r="BA18" s="140">
        <v>0</v>
      </c>
      <c r="BB18" s="140">
        <v>0</v>
      </c>
      <c r="BC18" s="140">
        <v>0</v>
      </c>
      <c r="BD18" s="140">
        <v>0</v>
      </c>
      <c r="BE18" s="140">
        <v>0</v>
      </c>
      <c r="BF18" s="140">
        <v>0</v>
      </c>
      <c r="BG18" s="397"/>
      <c r="BH18" s="140">
        <v>0</v>
      </c>
      <c r="BI18" s="140">
        <v>0</v>
      </c>
      <c r="BJ18" s="140">
        <v>0</v>
      </c>
      <c r="BK18" s="140">
        <v>0</v>
      </c>
      <c r="BL18" s="140">
        <v>0</v>
      </c>
      <c r="BM18" s="140">
        <v>0</v>
      </c>
      <c r="BN18" s="397"/>
      <c r="BO18" s="140">
        <v>0</v>
      </c>
      <c r="BP18" s="140">
        <v>0</v>
      </c>
      <c r="BQ18" s="140">
        <v>0</v>
      </c>
      <c r="BR18" s="140">
        <v>0</v>
      </c>
      <c r="BS18" s="140">
        <v>0</v>
      </c>
      <c r="BT18" s="140">
        <v>0</v>
      </c>
      <c r="BU18" s="397"/>
      <c r="BV18" s="140">
        <v>0</v>
      </c>
      <c r="BW18" s="140">
        <v>0</v>
      </c>
      <c r="BX18" s="140">
        <v>0</v>
      </c>
      <c r="BY18" s="140">
        <v>0</v>
      </c>
      <c r="BZ18" s="140">
        <v>0</v>
      </c>
      <c r="CA18" s="140">
        <v>0</v>
      </c>
      <c r="CB18" s="397"/>
      <c r="CC18" s="140">
        <v>0</v>
      </c>
      <c r="CD18" s="140">
        <v>0</v>
      </c>
      <c r="CE18" s="140">
        <v>0</v>
      </c>
      <c r="CF18" s="140">
        <v>0</v>
      </c>
      <c r="CG18" s="140">
        <v>0</v>
      </c>
      <c r="CH18" s="140">
        <v>0</v>
      </c>
      <c r="CI18" s="397"/>
      <c r="CJ18" s="140">
        <v>0</v>
      </c>
      <c r="CK18" s="140">
        <v>0</v>
      </c>
      <c r="CL18" s="140">
        <v>0</v>
      </c>
      <c r="CM18" s="140">
        <v>0</v>
      </c>
      <c r="CN18" s="140">
        <v>0</v>
      </c>
      <c r="CO18" s="140">
        <v>0</v>
      </c>
      <c r="CP18" s="397"/>
      <c r="CQ18" s="140">
        <v>0</v>
      </c>
      <c r="CR18" s="140">
        <v>0</v>
      </c>
      <c r="CS18" s="140">
        <v>0</v>
      </c>
      <c r="CT18" s="140">
        <v>0</v>
      </c>
      <c r="CU18" s="140">
        <v>0</v>
      </c>
      <c r="CV18" s="140">
        <v>0</v>
      </c>
      <c r="CW18" s="397"/>
      <c r="CX18" s="140">
        <v>0</v>
      </c>
      <c r="CY18" s="140">
        <v>0</v>
      </c>
      <c r="CZ18" s="140">
        <v>0</v>
      </c>
      <c r="DA18" s="140">
        <v>0</v>
      </c>
      <c r="DB18" s="140">
        <v>0</v>
      </c>
      <c r="DC18" s="140">
        <v>0</v>
      </c>
      <c r="DD18" s="397"/>
      <c r="DE18" s="140">
        <v>0</v>
      </c>
      <c r="DF18" s="140">
        <v>0</v>
      </c>
      <c r="DG18" s="140">
        <v>0</v>
      </c>
      <c r="DH18" s="140">
        <v>0</v>
      </c>
      <c r="DI18" s="140">
        <v>0</v>
      </c>
      <c r="DJ18" s="140">
        <v>0</v>
      </c>
      <c r="DK18" s="397"/>
      <c r="DL18" s="140">
        <v>0</v>
      </c>
      <c r="DM18" s="140">
        <v>0</v>
      </c>
      <c r="DN18" s="140">
        <v>0</v>
      </c>
      <c r="DO18" s="140">
        <v>0</v>
      </c>
      <c r="DP18" s="140">
        <v>0</v>
      </c>
      <c r="DQ18" s="140">
        <v>0</v>
      </c>
      <c r="DR18" s="397"/>
      <c r="DS18" s="140">
        <v>0</v>
      </c>
      <c r="DT18" s="140">
        <v>0</v>
      </c>
      <c r="DU18" s="140">
        <v>0</v>
      </c>
      <c r="DV18" s="140">
        <v>0</v>
      </c>
      <c r="DW18" s="140">
        <v>0</v>
      </c>
      <c r="DX18" s="140">
        <v>0</v>
      </c>
      <c r="DY18" s="397"/>
      <c r="DZ18" s="140">
        <v>0</v>
      </c>
      <c r="EA18" s="140">
        <v>0</v>
      </c>
      <c r="EB18" s="140">
        <v>0</v>
      </c>
      <c r="EC18" s="140">
        <v>0</v>
      </c>
      <c r="ED18" s="140">
        <v>0</v>
      </c>
      <c r="EE18" s="140">
        <v>0</v>
      </c>
      <c r="EF18" s="397"/>
      <c r="EG18" s="140">
        <v>0</v>
      </c>
      <c r="EH18" s="140">
        <v>0</v>
      </c>
      <c r="EI18" s="140">
        <v>0</v>
      </c>
      <c r="EJ18" s="140">
        <v>0</v>
      </c>
      <c r="EK18" s="140">
        <v>0</v>
      </c>
      <c r="EL18" s="140">
        <v>0</v>
      </c>
      <c r="EM18" s="397"/>
      <c r="EN18" s="140">
        <v>0</v>
      </c>
      <c r="EO18" s="140">
        <v>0</v>
      </c>
      <c r="EP18" s="140">
        <v>0</v>
      </c>
      <c r="EQ18" s="140">
        <v>0</v>
      </c>
      <c r="ER18" s="140">
        <v>0</v>
      </c>
      <c r="ES18" s="140">
        <v>0</v>
      </c>
      <c r="ET18" s="397"/>
      <c r="EU18" s="140">
        <v>0</v>
      </c>
      <c r="EV18" s="140">
        <v>0</v>
      </c>
      <c r="EW18" s="140">
        <v>0</v>
      </c>
      <c r="EX18" s="140">
        <v>0</v>
      </c>
      <c r="EY18" s="140">
        <v>0</v>
      </c>
      <c r="EZ18" s="140">
        <v>0</v>
      </c>
      <c r="FA18" s="397"/>
      <c r="FB18" s="140">
        <v>0</v>
      </c>
      <c r="FC18" s="140">
        <v>0</v>
      </c>
      <c r="FD18" s="140">
        <v>0</v>
      </c>
      <c r="FE18" s="140">
        <v>0</v>
      </c>
      <c r="FF18" s="140">
        <v>0</v>
      </c>
      <c r="FG18" s="140">
        <v>0</v>
      </c>
      <c r="FH18" s="397"/>
      <c r="FI18" s="140">
        <v>0</v>
      </c>
      <c r="FJ18" s="140">
        <v>0</v>
      </c>
      <c r="FK18" s="140">
        <v>0</v>
      </c>
      <c r="FL18" s="140">
        <v>0</v>
      </c>
      <c r="FM18" s="140">
        <v>0</v>
      </c>
      <c r="FN18" s="140">
        <v>0</v>
      </c>
      <c r="FO18" s="397"/>
      <c r="FP18" s="140">
        <v>0</v>
      </c>
      <c r="FQ18" s="140">
        <v>0</v>
      </c>
      <c r="FR18" s="140">
        <v>0</v>
      </c>
      <c r="FS18" s="140">
        <v>0</v>
      </c>
      <c r="FT18" s="140">
        <v>0</v>
      </c>
      <c r="FU18" s="140">
        <v>0</v>
      </c>
      <c r="FV18" s="397"/>
      <c r="FW18" s="140">
        <v>0</v>
      </c>
      <c r="FX18" s="140">
        <v>0</v>
      </c>
      <c r="FY18" s="140">
        <v>0</v>
      </c>
      <c r="FZ18" s="140">
        <v>0</v>
      </c>
      <c r="GA18" s="140">
        <v>0</v>
      </c>
      <c r="GB18" s="140">
        <v>0</v>
      </c>
      <c r="GC18" s="397"/>
      <c r="GD18" s="467" t="str">
        <f t="shared" si="6"/>
        <v>BCK-15           </v>
      </c>
      <c r="GE18" s="18">
        <f t="shared" si="0"/>
        <v>0</v>
      </c>
      <c r="GF18" s="17">
        <f t="shared" si="1"/>
        <v>0</v>
      </c>
      <c r="GG18" s="18">
        <f t="shared" si="2"/>
        <v>0</v>
      </c>
      <c r="GH18" s="18">
        <f t="shared" si="3"/>
        <v>0</v>
      </c>
      <c r="GI18" s="18">
        <f t="shared" si="4"/>
        <v>0</v>
      </c>
      <c r="GJ18" s="17">
        <f t="shared" si="5"/>
        <v>0</v>
      </c>
      <c r="GK18" s="397"/>
      <c r="GL18" s="19"/>
      <c r="GM18" s="19"/>
      <c r="GN18" s="19"/>
      <c r="GO18" s="19"/>
      <c r="GP18" s="84"/>
      <c r="GQ18" s="84"/>
      <c r="GU18" s="20"/>
      <c r="GV18" s="20"/>
      <c r="GW18" s="20"/>
    </row>
    <row r="19" spans="1:205" ht="22.5">
      <c r="A19" s="349">
        <v>14</v>
      </c>
      <c r="B19" s="11" t="s">
        <v>35</v>
      </c>
      <c r="C19" s="11" t="s">
        <v>160</v>
      </c>
      <c r="D19" s="140">
        <v>16.74</v>
      </c>
      <c r="E19" s="141">
        <v>8370</v>
      </c>
      <c r="F19" s="140">
        <v>14.3</v>
      </c>
      <c r="G19" s="140">
        <v>0.1</v>
      </c>
      <c r="H19" s="140">
        <v>14.3</v>
      </c>
      <c r="I19" s="407">
        <v>7356</v>
      </c>
      <c r="J19" s="396"/>
      <c r="K19" s="420">
        <v>1.6</v>
      </c>
      <c r="L19" s="141">
        <v>800</v>
      </c>
      <c r="M19" s="140">
        <v>1.6</v>
      </c>
      <c r="N19" s="140">
        <v>0.01</v>
      </c>
      <c r="O19" s="140">
        <v>1.43</v>
      </c>
      <c r="P19" s="141">
        <v>714</v>
      </c>
      <c r="Q19" s="396"/>
      <c r="R19" s="308">
        <v>5.88</v>
      </c>
      <c r="S19" s="309">
        <v>2940</v>
      </c>
      <c r="T19" s="308">
        <v>4.9</v>
      </c>
      <c r="U19" s="308">
        <v>0</v>
      </c>
      <c r="V19" s="308">
        <v>4.8</v>
      </c>
      <c r="W19" s="309">
        <v>2314</v>
      </c>
      <c r="X19" s="396"/>
      <c r="Y19" s="140">
        <v>2.5</v>
      </c>
      <c r="Z19" s="141">
        <v>1250</v>
      </c>
      <c r="AA19" s="140">
        <v>1</v>
      </c>
      <c r="AB19" s="140">
        <v>0</v>
      </c>
      <c r="AC19" s="140">
        <v>0.98</v>
      </c>
      <c r="AD19" s="141">
        <v>492</v>
      </c>
      <c r="AE19" s="396"/>
      <c r="AF19" s="140">
        <v>6.4</v>
      </c>
      <c r="AG19" s="141">
        <v>3200</v>
      </c>
      <c r="AH19" s="140">
        <v>5.66</v>
      </c>
      <c r="AI19" s="140">
        <v>0</v>
      </c>
      <c r="AJ19" s="140">
        <v>5.66</v>
      </c>
      <c r="AK19" s="141">
        <v>2860</v>
      </c>
      <c r="AL19" s="396"/>
      <c r="AM19" s="140">
        <v>8.7</v>
      </c>
      <c r="AN19" s="141">
        <v>4350</v>
      </c>
      <c r="AO19" s="140">
        <v>8.7</v>
      </c>
      <c r="AP19" s="140">
        <v>0</v>
      </c>
      <c r="AQ19" s="140">
        <v>8.7</v>
      </c>
      <c r="AR19" s="141">
        <v>4350</v>
      </c>
      <c r="AS19" s="396"/>
      <c r="AT19" s="140">
        <v>37</v>
      </c>
      <c r="AU19" s="141">
        <v>18500</v>
      </c>
      <c r="AV19" s="140">
        <v>33.07</v>
      </c>
      <c r="AW19" s="140">
        <v>0.04</v>
      </c>
      <c r="AX19" s="140">
        <v>33.07</v>
      </c>
      <c r="AY19" s="141">
        <v>16535</v>
      </c>
      <c r="AZ19" s="396"/>
      <c r="BA19" s="140">
        <v>14.84</v>
      </c>
      <c r="BB19" s="141">
        <v>7420</v>
      </c>
      <c r="BC19" s="140">
        <v>5.86</v>
      </c>
      <c r="BD19" s="140">
        <v>0</v>
      </c>
      <c r="BE19" s="140">
        <v>5.85</v>
      </c>
      <c r="BF19" s="141">
        <v>2925</v>
      </c>
      <c r="BG19" s="396"/>
      <c r="BH19" s="140">
        <v>45.8</v>
      </c>
      <c r="BI19" s="141">
        <v>22900</v>
      </c>
      <c r="BJ19" s="140">
        <v>52.08</v>
      </c>
      <c r="BK19" s="140">
        <v>6.68</v>
      </c>
      <c r="BL19" s="140">
        <v>51.8</v>
      </c>
      <c r="BM19" s="141">
        <v>25900</v>
      </c>
      <c r="BN19" s="396"/>
      <c r="BO19" s="140">
        <v>16.32</v>
      </c>
      <c r="BP19" s="141">
        <v>8160</v>
      </c>
      <c r="BQ19" s="140">
        <v>14.1</v>
      </c>
      <c r="BR19" s="140">
        <v>0.12</v>
      </c>
      <c r="BS19" s="140">
        <v>14.06</v>
      </c>
      <c r="BT19" s="141">
        <v>7031</v>
      </c>
      <c r="BU19" s="396"/>
      <c r="BV19" s="140">
        <v>32.56</v>
      </c>
      <c r="BW19" s="141">
        <v>16280</v>
      </c>
      <c r="BX19" s="140">
        <v>22.65</v>
      </c>
      <c r="BY19" s="140">
        <v>0</v>
      </c>
      <c r="BZ19" s="140">
        <v>22.64</v>
      </c>
      <c r="CA19" s="141">
        <v>16197</v>
      </c>
      <c r="CB19" s="396"/>
      <c r="CC19" s="140">
        <v>5.08</v>
      </c>
      <c r="CD19" s="141">
        <v>2540</v>
      </c>
      <c r="CE19" s="140">
        <v>2.48</v>
      </c>
      <c r="CF19" s="140">
        <v>0</v>
      </c>
      <c r="CG19" s="140">
        <v>2.32</v>
      </c>
      <c r="CH19" s="141">
        <v>1161</v>
      </c>
      <c r="CI19" s="396"/>
      <c r="CJ19" s="140">
        <v>15.2</v>
      </c>
      <c r="CK19" s="141">
        <v>7600</v>
      </c>
      <c r="CL19" s="140">
        <v>15</v>
      </c>
      <c r="CM19" s="140">
        <v>0.05</v>
      </c>
      <c r="CN19" s="140">
        <v>14.2</v>
      </c>
      <c r="CO19" s="141">
        <v>7100</v>
      </c>
      <c r="CP19" s="396"/>
      <c r="CQ19" s="140">
        <v>8.94</v>
      </c>
      <c r="CR19" s="141">
        <v>4470</v>
      </c>
      <c r="CS19" s="140">
        <v>8.06</v>
      </c>
      <c r="CT19" s="140">
        <v>0</v>
      </c>
      <c r="CU19" s="140">
        <v>7.73</v>
      </c>
      <c r="CV19" s="141">
        <v>7180</v>
      </c>
      <c r="CW19" s="396"/>
      <c r="CX19" s="140">
        <v>6.96</v>
      </c>
      <c r="CY19" s="141">
        <v>3480</v>
      </c>
      <c r="CZ19" s="140">
        <v>9.13</v>
      </c>
      <c r="DA19" s="140">
        <v>0</v>
      </c>
      <c r="DB19" s="140">
        <v>9.13</v>
      </c>
      <c r="DC19" s="141">
        <v>6121</v>
      </c>
      <c r="DD19" s="396"/>
      <c r="DE19" s="140">
        <v>51.32</v>
      </c>
      <c r="DF19" s="141">
        <v>25660</v>
      </c>
      <c r="DG19" s="140">
        <v>56.04</v>
      </c>
      <c r="DH19" s="140">
        <v>0.21</v>
      </c>
      <c r="DI19" s="140">
        <v>56.04</v>
      </c>
      <c r="DJ19" s="141">
        <v>28401</v>
      </c>
      <c r="DK19" s="396"/>
      <c r="DL19" s="140">
        <v>6.52</v>
      </c>
      <c r="DM19" s="141">
        <v>3260</v>
      </c>
      <c r="DN19" s="140">
        <v>5.47</v>
      </c>
      <c r="DO19" s="140">
        <v>0.8</v>
      </c>
      <c r="DP19" s="140">
        <v>5.43</v>
      </c>
      <c r="DQ19" s="141">
        <v>2715</v>
      </c>
      <c r="DR19" s="396"/>
      <c r="DS19" s="140">
        <v>1.88</v>
      </c>
      <c r="DT19" s="141">
        <v>940</v>
      </c>
      <c r="DU19" s="140">
        <v>1.83</v>
      </c>
      <c r="DV19" s="140">
        <v>0</v>
      </c>
      <c r="DW19" s="140">
        <v>1.37</v>
      </c>
      <c r="DX19" s="141">
        <v>687</v>
      </c>
      <c r="DY19" s="396"/>
      <c r="DZ19" s="140">
        <v>10.78</v>
      </c>
      <c r="EA19" s="141">
        <v>5390</v>
      </c>
      <c r="EB19" s="140">
        <v>9.1</v>
      </c>
      <c r="EC19" s="140">
        <v>0</v>
      </c>
      <c r="ED19" s="140">
        <v>9.03</v>
      </c>
      <c r="EE19" s="141">
        <v>4515</v>
      </c>
      <c r="EF19" s="396"/>
      <c r="EG19" s="140">
        <v>5.52</v>
      </c>
      <c r="EH19" s="141">
        <v>2760</v>
      </c>
      <c r="EI19" s="140">
        <v>6.25</v>
      </c>
      <c r="EJ19" s="140">
        <v>0</v>
      </c>
      <c r="EK19" s="140">
        <v>6.25</v>
      </c>
      <c r="EL19" s="141">
        <v>2548</v>
      </c>
      <c r="EM19" s="396"/>
      <c r="EN19" s="140">
        <v>0.72</v>
      </c>
      <c r="EO19" s="141">
        <v>360</v>
      </c>
      <c r="EP19" s="140">
        <v>0.53</v>
      </c>
      <c r="EQ19" s="140">
        <v>0.02</v>
      </c>
      <c r="ER19" s="140">
        <v>0.53</v>
      </c>
      <c r="ES19" s="141">
        <v>263</v>
      </c>
      <c r="ET19" s="396"/>
      <c r="EU19" s="140">
        <v>3.62</v>
      </c>
      <c r="EV19" s="141">
        <v>1810</v>
      </c>
      <c r="EW19" s="140">
        <v>2.85</v>
      </c>
      <c r="EX19" s="140">
        <v>0</v>
      </c>
      <c r="EY19" s="140">
        <v>2.85</v>
      </c>
      <c r="EZ19" s="141">
        <v>1425</v>
      </c>
      <c r="FA19" s="396"/>
      <c r="FB19" s="140">
        <v>2.46</v>
      </c>
      <c r="FC19" s="141">
        <v>1230</v>
      </c>
      <c r="FD19" s="140">
        <v>2.13</v>
      </c>
      <c r="FE19" s="140">
        <v>0.02</v>
      </c>
      <c r="FF19" s="140">
        <v>2.08</v>
      </c>
      <c r="FG19" s="141">
        <v>1043</v>
      </c>
      <c r="FH19" s="396"/>
      <c r="FI19" s="140">
        <v>0.22</v>
      </c>
      <c r="FJ19" s="141">
        <v>110</v>
      </c>
      <c r="FK19" s="140">
        <v>0.2</v>
      </c>
      <c r="FL19" s="140">
        <v>0.15</v>
      </c>
      <c r="FM19" s="140">
        <v>0.19</v>
      </c>
      <c r="FN19" s="141">
        <v>95</v>
      </c>
      <c r="FO19" s="396"/>
      <c r="FP19" s="140">
        <v>2.88</v>
      </c>
      <c r="FQ19" s="141">
        <v>1440</v>
      </c>
      <c r="FR19" s="140">
        <v>3.25</v>
      </c>
      <c r="FS19" s="140">
        <v>0.38</v>
      </c>
      <c r="FT19" s="140">
        <v>2.93</v>
      </c>
      <c r="FU19" s="141">
        <v>1273</v>
      </c>
      <c r="FV19" s="396"/>
      <c r="FW19" s="140">
        <v>0.76</v>
      </c>
      <c r="FX19" s="141">
        <v>380</v>
      </c>
      <c r="FY19" s="140">
        <v>0.8</v>
      </c>
      <c r="FZ19" s="140">
        <v>0</v>
      </c>
      <c r="GA19" s="140">
        <v>0.44</v>
      </c>
      <c r="GB19" s="140">
        <v>232</v>
      </c>
      <c r="GC19" s="396"/>
      <c r="GD19" s="467" t="str">
        <f t="shared" si="6"/>
        <v>BCK-16           </v>
      </c>
      <c r="GE19" s="18">
        <f t="shared" si="0"/>
        <v>311.19999999999993</v>
      </c>
      <c r="GF19" s="17">
        <f t="shared" si="1"/>
        <v>155600</v>
      </c>
      <c r="GG19" s="18">
        <f t="shared" si="2"/>
        <v>287.03999999999996</v>
      </c>
      <c r="GH19" s="18">
        <f t="shared" si="3"/>
        <v>8.58</v>
      </c>
      <c r="GI19" s="18">
        <f t="shared" si="4"/>
        <v>283.8099999999999</v>
      </c>
      <c r="GJ19" s="17">
        <f t="shared" si="5"/>
        <v>151433</v>
      </c>
      <c r="GK19" s="396"/>
      <c r="GL19" s="19"/>
      <c r="GM19" s="19"/>
      <c r="GN19" s="19"/>
      <c r="GO19" s="19"/>
      <c r="GP19" s="84"/>
      <c r="GQ19" s="84"/>
      <c r="GU19" s="20"/>
      <c r="GV19" s="20"/>
      <c r="GW19" s="20"/>
    </row>
    <row r="20" spans="1:205" ht="33.75">
      <c r="A20" s="349">
        <v>15</v>
      </c>
      <c r="B20" s="11" t="s">
        <v>36</v>
      </c>
      <c r="C20" s="11" t="s">
        <v>179</v>
      </c>
      <c r="D20" s="140">
        <v>57.07</v>
      </c>
      <c r="E20" s="141">
        <v>8780</v>
      </c>
      <c r="F20" s="140">
        <v>44.96</v>
      </c>
      <c r="G20" s="140">
        <v>2.05</v>
      </c>
      <c r="H20" s="140">
        <v>44.96</v>
      </c>
      <c r="I20" s="407">
        <v>8801</v>
      </c>
      <c r="J20" s="396"/>
      <c r="K20" s="420">
        <v>11.38</v>
      </c>
      <c r="L20" s="141">
        <v>1750</v>
      </c>
      <c r="M20" s="140">
        <v>8.72</v>
      </c>
      <c r="N20" s="140">
        <v>0.12</v>
      </c>
      <c r="O20" s="140">
        <v>8.24</v>
      </c>
      <c r="P20" s="141">
        <v>1228</v>
      </c>
      <c r="Q20" s="396"/>
      <c r="R20" s="308">
        <v>43.55</v>
      </c>
      <c r="S20" s="309">
        <v>6700</v>
      </c>
      <c r="T20" s="308">
        <v>36.99</v>
      </c>
      <c r="U20" s="308">
        <v>2.74</v>
      </c>
      <c r="V20" s="308">
        <v>36.73</v>
      </c>
      <c r="W20" s="309">
        <v>5419</v>
      </c>
      <c r="X20" s="396"/>
      <c r="Y20" s="140">
        <v>15.93</v>
      </c>
      <c r="Z20" s="141">
        <v>2450</v>
      </c>
      <c r="AA20" s="140">
        <v>11.8</v>
      </c>
      <c r="AB20" s="140">
        <v>0.92</v>
      </c>
      <c r="AC20" s="140">
        <v>11.8</v>
      </c>
      <c r="AD20" s="141">
        <v>1815</v>
      </c>
      <c r="AE20" s="396"/>
      <c r="AF20" s="140">
        <v>47.71</v>
      </c>
      <c r="AG20" s="141">
        <v>7340</v>
      </c>
      <c r="AH20" s="140">
        <v>40</v>
      </c>
      <c r="AI20" s="140">
        <v>0</v>
      </c>
      <c r="AJ20" s="140">
        <v>31.65</v>
      </c>
      <c r="AK20" s="141">
        <v>4879</v>
      </c>
      <c r="AL20" s="396"/>
      <c r="AM20" s="140">
        <v>30.29</v>
      </c>
      <c r="AN20" s="141">
        <v>4660</v>
      </c>
      <c r="AO20" s="140">
        <v>15.85</v>
      </c>
      <c r="AP20" s="140">
        <v>0</v>
      </c>
      <c r="AQ20" s="140">
        <v>15.84</v>
      </c>
      <c r="AR20" s="141">
        <v>2437</v>
      </c>
      <c r="AS20" s="396"/>
      <c r="AT20" s="140">
        <v>34.71</v>
      </c>
      <c r="AU20" s="141">
        <v>5340</v>
      </c>
      <c r="AV20" s="140">
        <v>26</v>
      </c>
      <c r="AW20" s="140">
        <v>0</v>
      </c>
      <c r="AX20" s="140">
        <v>25.52</v>
      </c>
      <c r="AY20" s="141">
        <v>3925</v>
      </c>
      <c r="AZ20" s="396"/>
      <c r="BA20" s="140">
        <v>54</v>
      </c>
      <c r="BB20" s="141">
        <v>8320</v>
      </c>
      <c r="BC20" s="140">
        <v>41.14</v>
      </c>
      <c r="BD20" s="140">
        <v>0</v>
      </c>
      <c r="BE20" s="140">
        <v>41.13</v>
      </c>
      <c r="BF20" s="141">
        <v>6327</v>
      </c>
      <c r="BG20" s="396"/>
      <c r="BH20" s="140">
        <v>15.02</v>
      </c>
      <c r="BI20" s="141">
        <v>2310</v>
      </c>
      <c r="BJ20" s="140">
        <v>17.38</v>
      </c>
      <c r="BK20" s="140">
        <v>0.88</v>
      </c>
      <c r="BL20" s="140">
        <v>14.44</v>
      </c>
      <c r="BM20" s="141">
        <v>2221</v>
      </c>
      <c r="BN20" s="396"/>
      <c r="BO20" s="140">
        <v>12.3</v>
      </c>
      <c r="BP20" s="141">
        <v>1900</v>
      </c>
      <c r="BQ20" s="140">
        <v>10.1</v>
      </c>
      <c r="BR20" s="140">
        <v>0.6</v>
      </c>
      <c r="BS20" s="140">
        <v>10.08</v>
      </c>
      <c r="BT20" s="141">
        <v>1537</v>
      </c>
      <c r="BU20" s="396"/>
      <c r="BV20" s="140">
        <v>30.23</v>
      </c>
      <c r="BW20" s="141">
        <v>4650</v>
      </c>
      <c r="BX20" s="140">
        <v>14.03</v>
      </c>
      <c r="BY20" s="140">
        <v>0</v>
      </c>
      <c r="BZ20" s="140">
        <v>14.01</v>
      </c>
      <c r="CA20" s="141">
        <v>1739</v>
      </c>
      <c r="CB20" s="396"/>
      <c r="CC20" s="140">
        <v>3.32</v>
      </c>
      <c r="CD20" s="141">
        <v>510</v>
      </c>
      <c r="CE20" s="140">
        <v>1.16</v>
      </c>
      <c r="CF20" s="140">
        <v>0.04</v>
      </c>
      <c r="CG20" s="140">
        <v>1.16</v>
      </c>
      <c r="CH20" s="141">
        <v>178</v>
      </c>
      <c r="CI20" s="396"/>
      <c r="CJ20" s="140">
        <v>11.12</v>
      </c>
      <c r="CK20" s="141">
        <v>1710</v>
      </c>
      <c r="CL20" s="140">
        <v>10.9</v>
      </c>
      <c r="CM20" s="140">
        <v>0.1</v>
      </c>
      <c r="CN20" s="140">
        <v>8.38</v>
      </c>
      <c r="CO20" s="141">
        <v>1291</v>
      </c>
      <c r="CP20" s="396"/>
      <c r="CQ20" s="140">
        <v>8.58</v>
      </c>
      <c r="CR20" s="141">
        <v>1320</v>
      </c>
      <c r="CS20" s="140">
        <v>6.48</v>
      </c>
      <c r="CT20" s="140">
        <v>0.73</v>
      </c>
      <c r="CU20" s="140">
        <v>6.47</v>
      </c>
      <c r="CV20" s="141">
        <v>852</v>
      </c>
      <c r="CW20" s="396"/>
      <c r="CX20" s="140">
        <v>10.21</v>
      </c>
      <c r="CY20" s="141">
        <v>1570</v>
      </c>
      <c r="CZ20" s="140">
        <v>3.92</v>
      </c>
      <c r="DA20" s="140">
        <v>1</v>
      </c>
      <c r="DB20" s="140">
        <v>3.92</v>
      </c>
      <c r="DC20" s="141">
        <v>778</v>
      </c>
      <c r="DD20" s="396"/>
      <c r="DE20" s="140">
        <v>25.16</v>
      </c>
      <c r="DF20" s="141">
        <v>3870</v>
      </c>
      <c r="DG20" s="140">
        <v>20.2</v>
      </c>
      <c r="DH20" s="140">
        <v>0.18</v>
      </c>
      <c r="DI20" s="140">
        <v>20.2</v>
      </c>
      <c r="DJ20" s="141">
        <v>3111</v>
      </c>
      <c r="DK20" s="396"/>
      <c r="DL20" s="140">
        <v>5.33</v>
      </c>
      <c r="DM20" s="141">
        <v>820</v>
      </c>
      <c r="DN20" s="140">
        <v>5.18</v>
      </c>
      <c r="DO20" s="140">
        <v>2.3</v>
      </c>
      <c r="DP20" s="140">
        <v>4.92</v>
      </c>
      <c r="DQ20" s="141">
        <v>756</v>
      </c>
      <c r="DR20" s="396"/>
      <c r="DS20" s="140">
        <v>0.78</v>
      </c>
      <c r="DT20" s="141">
        <v>120</v>
      </c>
      <c r="DU20" s="140">
        <v>0.62</v>
      </c>
      <c r="DV20" s="140">
        <v>0</v>
      </c>
      <c r="DW20" s="140">
        <v>0.62</v>
      </c>
      <c r="DX20" s="141">
        <v>94</v>
      </c>
      <c r="DY20" s="396"/>
      <c r="DZ20" s="140">
        <v>30.03</v>
      </c>
      <c r="EA20" s="141">
        <v>4620</v>
      </c>
      <c r="EB20" s="140">
        <v>23.2</v>
      </c>
      <c r="EC20" s="140">
        <v>2.34</v>
      </c>
      <c r="ED20" s="140">
        <v>23.11</v>
      </c>
      <c r="EE20" s="141">
        <v>3554</v>
      </c>
      <c r="EF20" s="396"/>
      <c r="EG20" s="140">
        <v>8.91</v>
      </c>
      <c r="EH20" s="141">
        <v>1370</v>
      </c>
      <c r="EI20" s="140">
        <v>8.91</v>
      </c>
      <c r="EJ20" s="140">
        <v>1</v>
      </c>
      <c r="EK20" s="140">
        <v>8.55</v>
      </c>
      <c r="EL20" s="141">
        <v>1110</v>
      </c>
      <c r="EM20" s="396"/>
      <c r="EN20" s="140">
        <v>0.78</v>
      </c>
      <c r="EO20" s="141">
        <v>120</v>
      </c>
      <c r="EP20" s="140">
        <v>0.52</v>
      </c>
      <c r="EQ20" s="140">
        <v>0.01</v>
      </c>
      <c r="ER20" s="140">
        <v>0.33</v>
      </c>
      <c r="ES20" s="141">
        <v>49</v>
      </c>
      <c r="ET20" s="396"/>
      <c r="EU20" s="140">
        <v>1.11</v>
      </c>
      <c r="EV20" s="141">
        <v>170</v>
      </c>
      <c r="EW20" s="140">
        <v>1.55</v>
      </c>
      <c r="EX20" s="140">
        <v>0.39</v>
      </c>
      <c r="EY20" s="140">
        <v>1.55</v>
      </c>
      <c r="EZ20" s="141">
        <v>220</v>
      </c>
      <c r="FA20" s="396"/>
      <c r="FB20" s="140">
        <v>1.76</v>
      </c>
      <c r="FC20" s="141">
        <v>270</v>
      </c>
      <c r="FD20" s="140">
        <v>1.63</v>
      </c>
      <c r="FE20" s="140">
        <v>0</v>
      </c>
      <c r="FF20" s="140">
        <v>1.63</v>
      </c>
      <c r="FG20" s="141">
        <v>250</v>
      </c>
      <c r="FH20" s="396"/>
      <c r="FI20" s="140">
        <v>0.26</v>
      </c>
      <c r="FJ20" s="141">
        <v>40</v>
      </c>
      <c r="FK20" s="140">
        <v>0.14</v>
      </c>
      <c r="FL20" s="140">
        <v>0.08</v>
      </c>
      <c r="FM20" s="140">
        <v>0.11</v>
      </c>
      <c r="FN20" s="141">
        <v>17</v>
      </c>
      <c r="FO20" s="396"/>
      <c r="FP20" s="140">
        <v>10.34</v>
      </c>
      <c r="FQ20" s="141">
        <v>1590</v>
      </c>
      <c r="FR20" s="140">
        <v>7.42</v>
      </c>
      <c r="FS20" s="140">
        <v>0.05</v>
      </c>
      <c r="FT20" s="140">
        <v>7.39</v>
      </c>
      <c r="FU20" s="141">
        <v>878</v>
      </c>
      <c r="FV20" s="396"/>
      <c r="FW20" s="140">
        <v>7.87</v>
      </c>
      <c r="FX20" s="141">
        <v>1210</v>
      </c>
      <c r="FY20" s="140">
        <v>7.13</v>
      </c>
      <c r="FZ20" s="140">
        <v>0</v>
      </c>
      <c r="GA20" s="140">
        <v>5.12</v>
      </c>
      <c r="GB20" s="140">
        <v>787</v>
      </c>
      <c r="GC20" s="396"/>
      <c r="GD20" s="467" t="str">
        <f t="shared" si="6"/>
        <v>BCK-17           </v>
      </c>
      <c r="GE20" s="18">
        <f t="shared" si="0"/>
        <v>477.7499999999999</v>
      </c>
      <c r="GF20" s="17">
        <f t="shared" si="1"/>
        <v>73510</v>
      </c>
      <c r="GG20" s="18">
        <f t="shared" si="2"/>
        <v>365.93</v>
      </c>
      <c r="GH20" s="18">
        <f t="shared" si="3"/>
        <v>15.530000000000001</v>
      </c>
      <c r="GI20" s="18">
        <f t="shared" si="4"/>
        <v>347.86000000000007</v>
      </c>
      <c r="GJ20" s="17">
        <f t="shared" si="5"/>
        <v>54253</v>
      </c>
      <c r="GK20" s="396"/>
      <c r="GL20" s="19"/>
      <c r="GM20" s="19"/>
      <c r="GN20" s="19"/>
      <c r="GO20" s="19"/>
      <c r="GP20" s="84"/>
      <c r="GQ20" s="84"/>
      <c r="GU20" s="20"/>
      <c r="GV20" s="20"/>
      <c r="GW20" s="20"/>
    </row>
    <row r="21" spans="1:205" ht="33.75">
      <c r="A21" s="349">
        <v>16</v>
      </c>
      <c r="B21" s="11" t="s">
        <v>315</v>
      </c>
      <c r="C21" s="11" t="s">
        <v>180</v>
      </c>
      <c r="D21" s="140">
        <v>3.12</v>
      </c>
      <c r="E21" s="141">
        <v>480</v>
      </c>
      <c r="F21" s="140">
        <v>3</v>
      </c>
      <c r="G21" s="140">
        <v>0</v>
      </c>
      <c r="H21" s="140">
        <v>3</v>
      </c>
      <c r="I21" s="407">
        <v>462</v>
      </c>
      <c r="J21" s="396"/>
      <c r="K21" s="420">
        <v>1.76</v>
      </c>
      <c r="L21" s="141">
        <v>270</v>
      </c>
      <c r="M21" s="140">
        <v>2.41</v>
      </c>
      <c r="N21" s="140">
        <v>0.21</v>
      </c>
      <c r="O21" s="140">
        <v>2.4</v>
      </c>
      <c r="P21" s="141">
        <v>365</v>
      </c>
      <c r="Q21" s="396"/>
      <c r="R21" s="308">
        <v>5.4</v>
      </c>
      <c r="S21" s="309">
        <v>830</v>
      </c>
      <c r="T21" s="308">
        <v>9.28</v>
      </c>
      <c r="U21" s="308">
        <v>7.4</v>
      </c>
      <c r="V21" s="308">
        <v>8.93</v>
      </c>
      <c r="W21" s="309">
        <v>1428</v>
      </c>
      <c r="X21" s="396"/>
      <c r="Y21" s="140">
        <v>1.95</v>
      </c>
      <c r="Z21" s="141">
        <v>300</v>
      </c>
      <c r="AA21" s="140">
        <v>3.29</v>
      </c>
      <c r="AB21" s="140">
        <v>2.58</v>
      </c>
      <c r="AC21" s="140">
        <v>3.17</v>
      </c>
      <c r="AD21" s="141">
        <v>421</v>
      </c>
      <c r="AE21" s="396"/>
      <c r="AF21" s="140">
        <v>6.18</v>
      </c>
      <c r="AG21" s="141">
        <v>960</v>
      </c>
      <c r="AH21" s="140">
        <v>8.15</v>
      </c>
      <c r="AI21" s="140">
        <v>1.76</v>
      </c>
      <c r="AJ21" s="140">
        <v>8.15</v>
      </c>
      <c r="AK21" s="141">
        <v>1132</v>
      </c>
      <c r="AL21" s="396"/>
      <c r="AM21" s="140">
        <v>3.97</v>
      </c>
      <c r="AN21" s="141">
        <v>610</v>
      </c>
      <c r="AO21" s="140">
        <v>4.5</v>
      </c>
      <c r="AP21" s="140">
        <v>0.61</v>
      </c>
      <c r="AQ21" s="140">
        <v>4.5</v>
      </c>
      <c r="AR21" s="141">
        <v>736</v>
      </c>
      <c r="AS21" s="396"/>
      <c r="AT21" s="140">
        <v>7.93</v>
      </c>
      <c r="AU21" s="141">
        <v>1220</v>
      </c>
      <c r="AV21" s="140">
        <v>11.9</v>
      </c>
      <c r="AW21" s="140">
        <v>0.73</v>
      </c>
      <c r="AX21" s="140">
        <v>11.54</v>
      </c>
      <c r="AY21" s="141">
        <v>1628</v>
      </c>
      <c r="AZ21" s="396"/>
      <c r="BA21" s="140">
        <v>4.1</v>
      </c>
      <c r="BB21" s="141">
        <v>630</v>
      </c>
      <c r="BC21" s="140">
        <v>8.1</v>
      </c>
      <c r="BD21" s="140">
        <v>0</v>
      </c>
      <c r="BE21" s="140">
        <v>8.02</v>
      </c>
      <c r="BF21" s="141">
        <v>1436</v>
      </c>
      <c r="BG21" s="396"/>
      <c r="BH21" s="140">
        <v>0.2</v>
      </c>
      <c r="BI21" s="141">
        <v>30</v>
      </c>
      <c r="BJ21" s="140">
        <v>0.07</v>
      </c>
      <c r="BK21" s="140">
        <v>0</v>
      </c>
      <c r="BL21" s="140">
        <v>0</v>
      </c>
      <c r="BM21" s="141">
        <v>0</v>
      </c>
      <c r="BN21" s="396"/>
      <c r="BO21" s="140">
        <v>0.26</v>
      </c>
      <c r="BP21" s="141">
        <v>40</v>
      </c>
      <c r="BQ21" s="140">
        <v>0.07</v>
      </c>
      <c r="BR21" s="140">
        <v>0</v>
      </c>
      <c r="BS21" s="140">
        <v>0.07</v>
      </c>
      <c r="BT21" s="141">
        <v>9</v>
      </c>
      <c r="BU21" s="396"/>
      <c r="BV21" s="140">
        <v>1.17</v>
      </c>
      <c r="BW21" s="141">
        <v>180</v>
      </c>
      <c r="BX21" s="140">
        <v>1.72</v>
      </c>
      <c r="BY21" s="140">
        <v>0.93</v>
      </c>
      <c r="BZ21" s="140">
        <v>1.67</v>
      </c>
      <c r="CA21" s="141">
        <v>255</v>
      </c>
      <c r="CB21" s="396"/>
      <c r="CC21" s="140">
        <v>0.2</v>
      </c>
      <c r="CD21" s="141">
        <v>30</v>
      </c>
      <c r="CE21" s="140">
        <v>0.12</v>
      </c>
      <c r="CF21" s="140">
        <v>0.05</v>
      </c>
      <c r="CG21" s="140">
        <v>0.12</v>
      </c>
      <c r="CH21" s="141">
        <v>10</v>
      </c>
      <c r="CI21" s="396"/>
      <c r="CJ21" s="140">
        <v>1.04</v>
      </c>
      <c r="CK21" s="141">
        <v>160</v>
      </c>
      <c r="CL21" s="140">
        <v>1.08</v>
      </c>
      <c r="CM21" s="140">
        <v>0.02</v>
      </c>
      <c r="CN21" s="140">
        <v>1.03</v>
      </c>
      <c r="CO21" s="141">
        <v>147</v>
      </c>
      <c r="CP21" s="396"/>
      <c r="CQ21" s="140">
        <v>0</v>
      </c>
      <c r="CR21" s="141">
        <v>0</v>
      </c>
      <c r="CS21" s="140">
        <v>0</v>
      </c>
      <c r="CT21" s="140">
        <v>0</v>
      </c>
      <c r="CU21" s="140">
        <v>0</v>
      </c>
      <c r="CV21" s="141">
        <v>0</v>
      </c>
      <c r="CW21" s="396"/>
      <c r="CX21" s="140">
        <v>0.07</v>
      </c>
      <c r="CY21" s="141">
        <v>10</v>
      </c>
      <c r="CZ21" s="140">
        <v>0.03</v>
      </c>
      <c r="DA21" s="140">
        <v>0</v>
      </c>
      <c r="DB21" s="140">
        <v>0.03</v>
      </c>
      <c r="DC21" s="141">
        <v>5</v>
      </c>
      <c r="DD21" s="396"/>
      <c r="DE21" s="140">
        <v>1.24</v>
      </c>
      <c r="DF21" s="141">
        <v>190</v>
      </c>
      <c r="DG21" s="140">
        <v>3.26</v>
      </c>
      <c r="DH21" s="140">
        <v>0.9</v>
      </c>
      <c r="DI21" s="140">
        <v>3.26</v>
      </c>
      <c r="DJ21" s="141">
        <v>488</v>
      </c>
      <c r="DK21" s="396"/>
      <c r="DL21" s="140">
        <v>4.16</v>
      </c>
      <c r="DM21" s="141">
        <v>640</v>
      </c>
      <c r="DN21" s="140">
        <v>0.88</v>
      </c>
      <c r="DO21" s="140">
        <v>0</v>
      </c>
      <c r="DP21" s="140">
        <v>0.86</v>
      </c>
      <c r="DQ21" s="141">
        <v>112</v>
      </c>
      <c r="DR21" s="396"/>
      <c r="DS21" s="140">
        <v>0.13</v>
      </c>
      <c r="DT21" s="141">
        <v>20</v>
      </c>
      <c r="DU21" s="140">
        <v>0.16</v>
      </c>
      <c r="DV21" s="140">
        <v>0</v>
      </c>
      <c r="DW21" s="140">
        <v>0.1</v>
      </c>
      <c r="DX21" s="141">
        <v>13</v>
      </c>
      <c r="DY21" s="396"/>
      <c r="DZ21" s="140">
        <v>2.54</v>
      </c>
      <c r="EA21" s="141">
        <v>390</v>
      </c>
      <c r="EB21" s="140">
        <v>2.65</v>
      </c>
      <c r="EC21" s="140">
        <v>0</v>
      </c>
      <c r="ED21" s="140">
        <v>2.65</v>
      </c>
      <c r="EE21" s="141">
        <v>409</v>
      </c>
      <c r="EF21" s="396"/>
      <c r="EG21" s="140">
        <v>0</v>
      </c>
      <c r="EH21" s="141">
        <v>0</v>
      </c>
      <c r="EI21" s="140">
        <v>1</v>
      </c>
      <c r="EJ21" s="140">
        <v>0</v>
      </c>
      <c r="EK21" s="140">
        <v>0.85</v>
      </c>
      <c r="EL21" s="141">
        <v>121</v>
      </c>
      <c r="EM21" s="396"/>
      <c r="EN21" s="140">
        <v>0.13</v>
      </c>
      <c r="EO21" s="141">
        <v>20</v>
      </c>
      <c r="EP21" s="140">
        <v>0.3</v>
      </c>
      <c r="EQ21" s="140">
        <v>0</v>
      </c>
      <c r="ER21" s="140">
        <v>0.27</v>
      </c>
      <c r="ES21" s="141">
        <v>41</v>
      </c>
      <c r="ET21" s="396"/>
      <c r="EU21" s="140">
        <v>0.13</v>
      </c>
      <c r="EV21" s="141">
        <v>20</v>
      </c>
      <c r="EW21" s="140">
        <v>0.26</v>
      </c>
      <c r="EX21" s="140">
        <v>0</v>
      </c>
      <c r="EY21" s="140">
        <v>0.26</v>
      </c>
      <c r="EZ21" s="141">
        <v>33</v>
      </c>
      <c r="FA21" s="396"/>
      <c r="FB21" s="140">
        <v>0.33</v>
      </c>
      <c r="FC21" s="141">
        <v>50</v>
      </c>
      <c r="FD21" s="140">
        <v>0.33</v>
      </c>
      <c r="FE21" s="140">
        <v>0.24</v>
      </c>
      <c r="FF21" s="140">
        <v>0.31</v>
      </c>
      <c r="FG21" s="141">
        <v>42</v>
      </c>
      <c r="FH21" s="396"/>
      <c r="FI21" s="140">
        <v>0.07</v>
      </c>
      <c r="FJ21" s="141">
        <v>10</v>
      </c>
      <c r="FK21" s="140">
        <v>0.09</v>
      </c>
      <c r="FL21" s="140">
        <v>0</v>
      </c>
      <c r="FM21" s="140">
        <v>0.09</v>
      </c>
      <c r="FN21" s="141">
        <v>10</v>
      </c>
      <c r="FO21" s="396"/>
      <c r="FP21" s="140">
        <v>0</v>
      </c>
      <c r="FQ21" s="141">
        <v>0</v>
      </c>
      <c r="FR21" s="140">
        <v>0</v>
      </c>
      <c r="FS21" s="140"/>
      <c r="FT21" s="140"/>
      <c r="FU21" s="141"/>
      <c r="FV21" s="396"/>
      <c r="FW21" s="140">
        <v>0.72</v>
      </c>
      <c r="FX21" s="141">
        <v>110</v>
      </c>
      <c r="FY21" s="140">
        <v>1.22</v>
      </c>
      <c r="FZ21" s="140">
        <v>0</v>
      </c>
      <c r="GA21" s="140">
        <v>1.22</v>
      </c>
      <c r="GB21" s="140">
        <v>187</v>
      </c>
      <c r="GC21" s="396"/>
      <c r="GD21" s="467" t="str">
        <f t="shared" si="6"/>
        <v>BCK-17a           </v>
      </c>
      <c r="GE21" s="18">
        <f t="shared" si="0"/>
        <v>46.800000000000004</v>
      </c>
      <c r="GF21" s="17">
        <f t="shared" si="1"/>
        <v>7200</v>
      </c>
      <c r="GG21" s="18">
        <f t="shared" si="2"/>
        <v>63.86999999999999</v>
      </c>
      <c r="GH21" s="18">
        <f t="shared" si="3"/>
        <v>15.430000000000001</v>
      </c>
      <c r="GI21" s="18">
        <f t="shared" si="4"/>
        <v>62.5</v>
      </c>
      <c r="GJ21" s="17">
        <f t="shared" si="5"/>
        <v>9490</v>
      </c>
      <c r="GK21" s="396"/>
      <c r="GL21" s="19"/>
      <c r="GM21" s="19"/>
      <c r="GN21" s="19"/>
      <c r="GO21" s="19"/>
      <c r="GP21" s="84"/>
      <c r="GQ21" s="84"/>
      <c r="GU21" s="20"/>
      <c r="GV21" s="20"/>
      <c r="GW21" s="20"/>
    </row>
    <row r="22" spans="1:205" ht="15.75">
      <c r="A22" s="349">
        <v>17</v>
      </c>
      <c r="B22" s="11" t="s">
        <v>37</v>
      </c>
      <c r="C22" s="10" t="s">
        <v>38</v>
      </c>
      <c r="D22" s="140">
        <v>47</v>
      </c>
      <c r="E22" s="141">
        <v>18</v>
      </c>
      <c r="F22" s="140">
        <v>41</v>
      </c>
      <c r="G22" s="140">
        <v>6</v>
      </c>
      <c r="H22" s="140">
        <v>41</v>
      </c>
      <c r="I22" s="407">
        <v>18</v>
      </c>
      <c r="J22" s="396"/>
      <c r="K22" s="420">
        <v>63</v>
      </c>
      <c r="L22" s="141">
        <v>30</v>
      </c>
      <c r="M22" s="140">
        <v>63.5</v>
      </c>
      <c r="N22" s="140">
        <v>9.61</v>
      </c>
      <c r="O22" s="140">
        <v>63.43</v>
      </c>
      <c r="P22" s="141">
        <v>22</v>
      </c>
      <c r="Q22" s="396"/>
      <c r="R22" s="308">
        <v>36</v>
      </c>
      <c r="S22" s="309">
        <v>17</v>
      </c>
      <c r="T22" s="308">
        <v>33.61</v>
      </c>
      <c r="U22" s="308">
        <v>9.04</v>
      </c>
      <c r="V22" s="308">
        <v>30.86</v>
      </c>
      <c r="W22" s="309">
        <v>16</v>
      </c>
      <c r="X22" s="396"/>
      <c r="Y22" s="140">
        <v>30</v>
      </c>
      <c r="Z22" s="141">
        <v>16</v>
      </c>
      <c r="AA22" s="140">
        <v>30.6</v>
      </c>
      <c r="AB22" s="140">
        <v>5.29</v>
      </c>
      <c r="AC22" s="140">
        <v>30.6</v>
      </c>
      <c r="AD22" s="141">
        <v>11</v>
      </c>
      <c r="AE22" s="396"/>
      <c r="AF22" s="140">
        <v>68</v>
      </c>
      <c r="AG22" s="141">
        <v>19</v>
      </c>
      <c r="AH22" s="140">
        <v>83.37</v>
      </c>
      <c r="AI22" s="140">
        <v>2.66</v>
      </c>
      <c r="AJ22" s="140">
        <v>83.31</v>
      </c>
      <c r="AK22" s="141">
        <v>20</v>
      </c>
      <c r="AL22" s="396"/>
      <c r="AM22" s="140">
        <v>17</v>
      </c>
      <c r="AN22" s="141">
        <v>8</v>
      </c>
      <c r="AO22" s="140">
        <v>16.11</v>
      </c>
      <c r="AP22" s="140">
        <v>6.78</v>
      </c>
      <c r="AQ22" s="140">
        <v>13.54</v>
      </c>
      <c r="AR22" s="141">
        <v>8</v>
      </c>
      <c r="AS22" s="396"/>
      <c r="AT22" s="140">
        <v>50</v>
      </c>
      <c r="AU22" s="141">
        <v>33</v>
      </c>
      <c r="AV22" s="140">
        <v>51.01</v>
      </c>
      <c r="AW22" s="140">
        <v>1</v>
      </c>
      <c r="AX22" s="140">
        <v>51</v>
      </c>
      <c r="AY22" s="141">
        <v>33</v>
      </c>
      <c r="AZ22" s="396"/>
      <c r="BA22" s="140">
        <v>86</v>
      </c>
      <c r="BB22" s="141">
        <v>35</v>
      </c>
      <c r="BC22" s="140">
        <v>84</v>
      </c>
      <c r="BD22" s="140">
        <v>0</v>
      </c>
      <c r="BE22" s="140">
        <v>83.99</v>
      </c>
      <c r="BF22" s="141">
        <v>35</v>
      </c>
      <c r="BG22" s="396"/>
      <c r="BH22" s="140">
        <v>15</v>
      </c>
      <c r="BI22" s="141">
        <v>4</v>
      </c>
      <c r="BJ22" s="140">
        <v>15</v>
      </c>
      <c r="BK22" s="140">
        <v>5.11</v>
      </c>
      <c r="BL22" s="140">
        <v>15</v>
      </c>
      <c r="BM22" s="141">
        <v>6</v>
      </c>
      <c r="BN22" s="396"/>
      <c r="BO22" s="140">
        <v>2</v>
      </c>
      <c r="BP22" s="141">
        <v>1</v>
      </c>
      <c r="BQ22" s="140">
        <v>4.8</v>
      </c>
      <c r="BR22" s="140">
        <v>0.6</v>
      </c>
      <c r="BS22" s="140">
        <v>3.28</v>
      </c>
      <c r="BT22" s="141">
        <v>0</v>
      </c>
      <c r="BU22" s="396"/>
      <c r="BV22" s="140">
        <v>56</v>
      </c>
      <c r="BW22" s="141">
        <v>27</v>
      </c>
      <c r="BX22" s="140">
        <v>74</v>
      </c>
      <c r="BY22" s="140">
        <v>18</v>
      </c>
      <c r="BZ22" s="140">
        <v>74</v>
      </c>
      <c r="CA22" s="141">
        <v>30</v>
      </c>
      <c r="CB22" s="396"/>
      <c r="CC22" s="140">
        <v>5</v>
      </c>
      <c r="CD22" s="141">
        <v>3</v>
      </c>
      <c r="CE22" s="140">
        <v>4.36</v>
      </c>
      <c r="CF22" s="140">
        <v>1.08</v>
      </c>
      <c r="CG22" s="140">
        <v>4.2</v>
      </c>
      <c r="CH22" s="141">
        <v>2</v>
      </c>
      <c r="CI22" s="396"/>
      <c r="CJ22" s="140">
        <v>5</v>
      </c>
      <c r="CK22" s="141">
        <v>9</v>
      </c>
      <c r="CL22" s="140">
        <v>5.02</v>
      </c>
      <c r="CM22" s="140">
        <v>0</v>
      </c>
      <c r="CN22" s="140">
        <v>4.93</v>
      </c>
      <c r="CO22" s="141">
        <v>8</v>
      </c>
      <c r="CP22" s="396"/>
      <c r="CQ22" s="140">
        <v>19</v>
      </c>
      <c r="CR22" s="141">
        <v>14</v>
      </c>
      <c r="CS22" s="140">
        <v>15.4</v>
      </c>
      <c r="CT22" s="140">
        <v>7.14</v>
      </c>
      <c r="CU22" s="140">
        <v>15.25</v>
      </c>
      <c r="CV22" s="141">
        <v>8</v>
      </c>
      <c r="CW22" s="396"/>
      <c r="CX22" s="140">
        <v>16</v>
      </c>
      <c r="CY22" s="141">
        <v>11</v>
      </c>
      <c r="CZ22" s="140">
        <v>23</v>
      </c>
      <c r="DA22" s="140">
        <v>0</v>
      </c>
      <c r="DB22" s="140">
        <v>23</v>
      </c>
      <c r="DC22" s="141">
        <v>11</v>
      </c>
      <c r="DD22" s="396"/>
      <c r="DE22" s="140">
        <v>10</v>
      </c>
      <c r="DF22" s="141">
        <v>5</v>
      </c>
      <c r="DG22" s="140">
        <v>10</v>
      </c>
      <c r="DH22" s="140">
        <v>3.76</v>
      </c>
      <c r="DI22" s="140">
        <v>10</v>
      </c>
      <c r="DJ22" s="141">
        <v>6</v>
      </c>
      <c r="DK22" s="396"/>
      <c r="DL22" s="140">
        <v>6</v>
      </c>
      <c r="DM22" s="141">
        <v>2</v>
      </c>
      <c r="DN22" s="140">
        <v>6.9</v>
      </c>
      <c r="DO22" s="140">
        <v>0.9</v>
      </c>
      <c r="DP22" s="140">
        <v>6.9</v>
      </c>
      <c r="DQ22" s="141">
        <v>3</v>
      </c>
      <c r="DR22" s="396"/>
      <c r="DS22" s="140">
        <v>0</v>
      </c>
      <c r="DT22" s="141">
        <v>0</v>
      </c>
      <c r="DU22" s="140"/>
      <c r="DV22" s="140"/>
      <c r="DW22" s="140"/>
      <c r="DX22" s="141">
        <v>0</v>
      </c>
      <c r="DY22" s="396"/>
      <c r="DZ22" s="140">
        <v>40</v>
      </c>
      <c r="EA22" s="141">
        <v>15</v>
      </c>
      <c r="EB22" s="140">
        <v>40</v>
      </c>
      <c r="EC22" s="140">
        <v>12.44</v>
      </c>
      <c r="ED22" s="140">
        <v>39.96</v>
      </c>
      <c r="EE22" s="141">
        <v>15</v>
      </c>
      <c r="EF22" s="396"/>
      <c r="EG22" s="140">
        <v>2</v>
      </c>
      <c r="EH22" s="141">
        <v>2</v>
      </c>
      <c r="EI22" s="140">
        <v>2</v>
      </c>
      <c r="EJ22" s="140">
        <v>0</v>
      </c>
      <c r="EK22" s="140">
        <v>1.97</v>
      </c>
      <c r="EL22" s="141">
        <v>2</v>
      </c>
      <c r="EM22" s="396"/>
      <c r="EN22" s="140">
        <v>0</v>
      </c>
      <c r="EO22" s="141">
        <v>0</v>
      </c>
      <c r="EP22" s="140"/>
      <c r="EQ22" s="140"/>
      <c r="ER22" s="140"/>
      <c r="ES22" s="141">
        <v>0</v>
      </c>
      <c r="ET22" s="396"/>
      <c r="EU22" s="140">
        <v>0</v>
      </c>
      <c r="EV22" s="141">
        <v>0</v>
      </c>
      <c r="EW22" s="140"/>
      <c r="EX22" s="140"/>
      <c r="EY22" s="140"/>
      <c r="EZ22" s="141">
        <v>0</v>
      </c>
      <c r="FA22" s="396"/>
      <c r="FB22" s="140">
        <v>0</v>
      </c>
      <c r="FC22" s="141">
        <v>0</v>
      </c>
      <c r="FD22" s="140">
        <v>0</v>
      </c>
      <c r="FE22" s="140">
        <v>0</v>
      </c>
      <c r="FF22" s="140">
        <v>0</v>
      </c>
      <c r="FG22" s="141">
        <v>0</v>
      </c>
      <c r="FH22" s="396"/>
      <c r="FI22" s="140">
        <v>0</v>
      </c>
      <c r="FJ22" s="141">
        <v>0</v>
      </c>
      <c r="FK22" s="140"/>
      <c r="FL22" s="140"/>
      <c r="FM22" s="140"/>
      <c r="FN22" s="141">
        <v>0</v>
      </c>
      <c r="FO22" s="396"/>
      <c r="FP22" s="140">
        <v>42</v>
      </c>
      <c r="FQ22" s="141">
        <v>18</v>
      </c>
      <c r="FR22" s="140">
        <v>43</v>
      </c>
      <c r="FS22" s="140">
        <v>5.56</v>
      </c>
      <c r="FT22" s="140">
        <v>43</v>
      </c>
      <c r="FU22" s="141">
        <v>15</v>
      </c>
      <c r="FV22" s="396"/>
      <c r="FW22" s="140">
        <v>9</v>
      </c>
      <c r="FX22" s="141">
        <v>4</v>
      </c>
      <c r="FY22" s="140">
        <v>10.23</v>
      </c>
      <c r="FZ22" s="140">
        <v>5.06</v>
      </c>
      <c r="GA22" s="140">
        <v>10.22</v>
      </c>
      <c r="GB22" s="140">
        <v>5</v>
      </c>
      <c r="GC22" s="396"/>
      <c r="GD22" s="467" t="str">
        <f t="shared" si="6"/>
        <v>BCK-19             </v>
      </c>
      <c r="GE22" s="18">
        <f t="shared" si="0"/>
        <v>624</v>
      </c>
      <c r="GF22" s="17">
        <f t="shared" si="1"/>
        <v>291</v>
      </c>
      <c r="GG22" s="18">
        <f t="shared" si="2"/>
        <v>656.91</v>
      </c>
      <c r="GH22" s="18">
        <f t="shared" si="3"/>
        <v>100.03000000000002</v>
      </c>
      <c r="GI22" s="18">
        <f t="shared" si="4"/>
        <v>649.44</v>
      </c>
      <c r="GJ22" s="17">
        <f t="shared" si="5"/>
        <v>274</v>
      </c>
      <c r="GK22" s="396"/>
      <c r="GL22" s="19"/>
      <c r="GM22" s="19"/>
      <c r="GN22" s="19"/>
      <c r="GO22" s="19"/>
      <c r="GP22" s="84"/>
      <c r="GQ22" s="84"/>
      <c r="GU22" s="20"/>
      <c r="GV22" s="20"/>
      <c r="GW22" s="20"/>
    </row>
    <row r="23" spans="1:205" ht="15.75">
      <c r="A23" s="349">
        <v>18</v>
      </c>
      <c r="B23" s="11" t="s">
        <v>39</v>
      </c>
      <c r="C23" s="11" t="s">
        <v>102</v>
      </c>
      <c r="D23" s="140">
        <v>0</v>
      </c>
      <c r="E23" s="140">
        <v>0</v>
      </c>
      <c r="F23" s="140">
        <v>0</v>
      </c>
      <c r="G23" s="140">
        <v>0</v>
      </c>
      <c r="H23" s="140">
        <v>0</v>
      </c>
      <c r="I23" s="408">
        <v>0</v>
      </c>
      <c r="J23" s="397"/>
      <c r="K23" s="420">
        <v>0</v>
      </c>
      <c r="L23" s="140">
        <v>0</v>
      </c>
      <c r="M23" s="140">
        <v>0</v>
      </c>
      <c r="N23" s="140">
        <v>0</v>
      </c>
      <c r="O23" s="140">
        <v>0</v>
      </c>
      <c r="P23" s="140">
        <v>0</v>
      </c>
      <c r="Q23" s="397"/>
      <c r="R23" s="140">
        <v>0</v>
      </c>
      <c r="S23" s="140">
        <v>0</v>
      </c>
      <c r="T23" s="140">
        <v>0</v>
      </c>
      <c r="U23" s="140">
        <v>0</v>
      </c>
      <c r="V23" s="140">
        <v>0</v>
      </c>
      <c r="W23" s="140">
        <v>0</v>
      </c>
      <c r="X23" s="397"/>
      <c r="Y23" s="140">
        <v>0</v>
      </c>
      <c r="Z23" s="140">
        <v>0</v>
      </c>
      <c r="AA23" s="140">
        <v>0</v>
      </c>
      <c r="AB23" s="140">
        <v>0</v>
      </c>
      <c r="AC23" s="140">
        <v>0</v>
      </c>
      <c r="AD23" s="140">
        <v>0</v>
      </c>
      <c r="AE23" s="397"/>
      <c r="AF23" s="140">
        <v>0</v>
      </c>
      <c r="AG23" s="140">
        <v>0</v>
      </c>
      <c r="AH23" s="140">
        <v>0</v>
      </c>
      <c r="AI23" s="140">
        <v>0</v>
      </c>
      <c r="AJ23" s="140">
        <v>0</v>
      </c>
      <c r="AK23" s="140">
        <v>0</v>
      </c>
      <c r="AL23" s="397"/>
      <c r="AM23" s="140">
        <v>0</v>
      </c>
      <c r="AN23" s="140">
        <v>0</v>
      </c>
      <c r="AO23" s="140">
        <v>0</v>
      </c>
      <c r="AP23" s="140">
        <v>0</v>
      </c>
      <c r="AQ23" s="140">
        <v>0</v>
      </c>
      <c r="AR23" s="140">
        <v>0</v>
      </c>
      <c r="AS23" s="397"/>
      <c r="AT23" s="140">
        <v>0</v>
      </c>
      <c r="AU23" s="140">
        <v>0</v>
      </c>
      <c r="AV23" s="140">
        <v>0</v>
      </c>
      <c r="AW23" s="140">
        <v>0</v>
      </c>
      <c r="AX23" s="140">
        <v>0</v>
      </c>
      <c r="AY23" s="140">
        <v>0</v>
      </c>
      <c r="AZ23" s="397"/>
      <c r="BA23" s="140">
        <v>0</v>
      </c>
      <c r="BB23" s="140">
        <v>0</v>
      </c>
      <c r="BC23" s="140">
        <v>0</v>
      </c>
      <c r="BD23" s="140">
        <v>0</v>
      </c>
      <c r="BE23" s="140">
        <v>0</v>
      </c>
      <c r="BF23" s="140">
        <v>0</v>
      </c>
      <c r="BG23" s="397"/>
      <c r="BH23" s="140">
        <v>0</v>
      </c>
      <c r="BI23" s="140">
        <v>0</v>
      </c>
      <c r="BJ23" s="140">
        <v>0</v>
      </c>
      <c r="BK23" s="140">
        <v>0</v>
      </c>
      <c r="BL23" s="140">
        <v>0</v>
      </c>
      <c r="BM23" s="140">
        <v>0</v>
      </c>
      <c r="BN23" s="397"/>
      <c r="BO23" s="140">
        <v>0</v>
      </c>
      <c r="BP23" s="140">
        <v>0</v>
      </c>
      <c r="BQ23" s="140">
        <v>0</v>
      </c>
      <c r="BR23" s="140">
        <v>0</v>
      </c>
      <c r="BS23" s="140">
        <v>0</v>
      </c>
      <c r="BT23" s="140">
        <v>0</v>
      </c>
      <c r="BU23" s="397"/>
      <c r="BV23" s="140">
        <v>0</v>
      </c>
      <c r="BW23" s="140">
        <v>0</v>
      </c>
      <c r="BX23" s="140">
        <v>0</v>
      </c>
      <c r="BY23" s="140">
        <v>0</v>
      </c>
      <c r="BZ23" s="140">
        <v>0</v>
      </c>
      <c r="CA23" s="140">
        <v>0</v>
      </c>
      <c r="CB23" s="397"/>
      <c r="CC23" s="140">
        <v>0</v>
      </c>
      <c r="CD23" s="140">
        <v>0</v>
      </c>
      <c r="CE23" s="140">
        <v>0</v>
      </c>
      <c r="CF23" s="140">
        <v>0</v>
      </c>
      <c r="CG23" s="140">
        <v>0</v>
      </c>
      <c r="CH23" s="140">
        <v>0</v>
      </c>
      <c r="CI23" s="397"/>
      <c r="CJ23" s="140">
        <v>0</v>
      </c>
      <c r="CK23" s="140">
        <v>0</v>
      </c>
      <c r="CL23" s="140">
        <v>0</v>
      </c>
      <c r="CM23" s="140">
        <v>0</v>
      </c>
      <c r="CN23" s="140">
        <v>0</v>
      </c>
      <c r="CO23" s="140">
        <v>0</v>
      </c>
      <c r="CP23" s="397"/>
      <c r="CQ23" s="140">
        <v>0</v>
      </c>
      <c r="CR23" s="140">
        <v>0</v>
      </c>
      <c r="CS23" s="140">
        <v>0</v>
      </c>
      <c r="CT23" s="140">
        <v>0</v>
      </c>
      <c r="CU23" s="140">
        <v>0</v>
      </c>
      <c r="CV23" s="140">
        <v>0</v>
      </c>
      <c r="CW23" s="397"/>
      <c r="CX23" s="140">
        <v>0</v>
      </c>
      <c r="CY23" s="140">
        <v>0</v>
      </c>
      <c r="CZ23" s="140">
        <v>0</v>
      </c>
      <c r="DA23" s="140">
        <v>0</v>
      </c>
      <c r="DB23" s="140">
        <v>0</v>
      </c>
      <c r="DC23" s="140">
        <v>0</v>
      </c>
      <c r="DD23" s="397"/>
      <c r="DE23" s="140">
        <v>0</v>
      </c>
      <c r="DF23" s="140">
        <v>0</v>
      </c>
      <c r="DG23" s="140">
        <v>0</v>
      </c>
      <c r="DH23" s="140">
        <v>0</v>
      </c>
      <c r="DI23" s="140">
        <v>0</v>
      </c>
      <c r="DJ23" s="140">
        <v>0</v>
      </c>
      <c r="DK23" s="397"/>
      <c r="DL23" s="140">
        <v>0</v>
      </c>
      <c r="DM23" s="140">
        <v>0</v>
      </c>
      <c r="DN23" s="140">
        <v>0</v>
      </c>
      <c r="DO23" s="140">
        <v>0</v>
      </c>
      <c r="DP23" s="140">
        <v>0</v>
      </c>
      <c r="DQ23" s="140">
        <v>0</v>
      </c>
      <c r="DR23" s="397"/>
      <c r="DS23" s="140">
        <v>0</v>
      </c>
      <c r="DT23" s="140">
        <v>0</v>
      </c>
      <c r="DU23" s="140">
        <v>0</v>
      </c>
      <c r="DV23" s="140">
        <v>0</v>
      </c>
      <c r="DW23" s="140">
        <v>0</v>
      </c>
      <c r="DX23" s="140">
        <v>0</v>
      </c>
      <c r="DY23" s="397"/>
      <c r="DZ23" s="140">
        <v>0</v>
      </c>
      <c r="EA23" s="140">
        <v>0</v>
      </c>
      <c r="EB23" s="140">
        <v>0</v>
      </c>
      <c r="EC23" s="140">
        <v>0</v>
      </c>
      <c r="ED23" s="140">
        <v>0</v>
      </c>
      <c r="EE23" s="140">
        <v>0</v>
      </c>
      <c r="EF23" s="397"/>
      <c r="EG23" s="140">
        <v>0</v>
      </c>
      <c r="EH23" s="140">
        <v>0</v>
      </c>
      <c r="EI23" s="140">
        <v>0</v>
      </c>
      <c r="EJ23" s="140">
        <v>0</v>
      </c>
      <c r="EK23" s="140">
        <v>0</v>
      </c>
      <c r="EL23" s="140">
        <v>0</v>
      </c>
      <c r="EM23" s="397"/>
      <c r="EN23" s="140">
        <v>0</v>
      </c>
      <c r="EO23" s="140">
        <v>0</v>
      </c>
      <c r="EP23" s="140">
        <v>0</v>
      </c>
      <c r="EQ23" s="140">
        <v>0</v>
      </c>
      <c r="ER23" s="140">
        <v>0</v>
      </c>
      <c r="ES23" s="140">
        <v>0</v>
      </c>
      <c r="ET23" s="397"/>
      <c r="EU23" s="140">
        <v>0</v>
      </c>
      <c r="EV23" s="140">
        <v>0</v>
      </c>
      <c r="EW23" s="140">
        <v>0</v>
      </c>
      <c r="EX23" s="140">
        <v>0</v>
      </c>
      <c r="EY23" s="140">
        <v>0</v>
      </c>
      <c r="EZ23" s="140">
        <v>0</v>
      </c>
      <c r="FA23" s="397"/>
      <c r="FB23" s="140">
        <v>0</v>
      </c>
      <c r="FC23" s="140">
        <v>0</v>
      </c>
      <c r="FD23" s="140">
        <v>0</v>
      </c>
      <c r="FE23" s="140">
        <v>0</v>
      </c>
      <c r="FF23" s="140">
        <v>0</v>
      </c>
      <c r="FG23" s="140">
        <v>0</v>
      </c>
      <c r="FH23" s="397"/>
      <c r="FI23" s="140">
        <v>0</v>
      </c>
      <c r="FJ23" s="140">
        <v>0</v>
      </c>
      <c r="FK23" s="140">
        <v>0</v>
      </c>
      <c r="FL23" s="140">
        <v>0</v>
      </c>
      <c r="FM23" s="140">
        <v>0</v>
      </c>
      <c r="FN23" s="140">
        <v>0</v>
      </c>
      <c r="FO23" s="397"/>
      <c r="FP23" s="140">
        <v>0</v>
      </c>
      <c r="FQ23" s="140">
        <v>0</v>
      </c>
      <c r="FR23" s="140">
        <v>0</v>
      </c>
      <c r="FS23" s="140">
        <v>0</v>
      </c>
      <c r="FT23" s="140">
        <v>0</v>
      </c>
      <c r="FU23" s="140">
        <v>0</v>
      </c>
      <c r="FV23" s="397"/>
      <c r="FW23" s="140">
        <v>0</v>
      </c>
      <c r="FX23" s="140">
        <v>0</v>
      </c>
      <c r="FY23" s="140">
        <v>0</v>
      </c>
      <c r="FZ23" s="140">
        <v>0</v>
      </c>
      <c r="GA23" s="140">
        <v>0</v>
      </c>
      <c r="GB23" s="140">
        <v>0</v>
      </c>
      <c r="GC23" s="397"/>
      <c r="GD23" s="467" t="str">
        <f t="shared" si="6"/>
        <v>BCK-20             </v>
      </c>
      <c r="GE23" s="18">
        <f t="shared" si="0"/>
        <v>0</v>
      </c>
      <c r="GF23" s="17">
        <f t="shared" si="1"/>
        <v>0</v>
      </c>
      <c r="GG23" s="18">
        <f t="shared" si="2"/>
        <v>0</v>
      </c>
      <c r="GH23" s="18">
        <f t="shared" si="3"/>
        <v>0</v>
      </c>
      <c r="GI23" s="18">
        <f t="shared" si="4"/>
        <v>0</v>
      </c>
      <c r="GJ23" s="17">
        <f t="shared" si="5"/>
        <v>0</v>
      </c>
      <c r="GK23" s="397"/>
      <c r="GL23" s="19"/>
      <c r="GM23" s="19"/>
      <c r="GN23" s="19"/>
      <c r="GO23" s="19"/>
      <c r="GP23" s="84"/>
      <c r="GQ23" s="84"/>
      <c r="GU23" s="20"/>
      <c r="GV23" s="20"/>
      <c r="GW23" s="20"/>
    </row>
    <row r="24" spans="1:205" ht="15.75">
      <c r="A24" s="349">
        <v>19</v>
      </c>
      <c r="B24" s="11" t="s">
        <v>40</v>
      </c>
      <c r="C24" s="11" t="s">
        <v>41</v>
      </c>
      <c r="D24" s="140">
        <v>0</v>
      </c>
      <c r="E24" s="140">
        <v>0</v>
      </c>
      <c r="F24" s="140">
        <v>0</v>
      </c>
      <c r="G24" s="140">
        <v>0</v>
      </c>
      <c r="H24" s="140">
        <v>0</v>
      </c>
      <c r="I24" s="408">
        <v>0</v>
      </c>
      <c r="J24" s="397"/>
      <c r="K24" s="420">
        <v>0</v>
      </c>
      <c r="L24" s="140">
        <v>0</v>
      </c>
      <c r="M24" s="140">
        <v>0</v>
      </c>
      <c r="N24" s="140">
        <v>0</v>
      </c>
      <c r="O24" s="140">
        <v>0</v>
      </c>
      <c r="P24" s="140">
        <v>0</v>
      </c>
      <c r="Q24" s="397"/>
      <c r="R24" s="140">
        <v>0</v>
      </c>
      <c r="S24" s="140">
        <v>0</v>
      </c>
      <c r="T24" s="140">
        <v>0</v>
      </c>
      <c r="U24" s="140">
        <v>0</v>
      </c>
      <c r="V24" s="140">
        <v>0</v>
      </c>
      <c r="W24" s="140">
        <v>0</v>
      </c>
      <c r="X24" s="397"/>
      <c r="Y24" s="140">
        <v>0</v>
      </c>
      <c r="Z24" s="140">
        <v>0</v>
      </c>
      <c r="AA24" s="140">
        <v>0</v>
      </c>
      <c r="AB24" s="140">
        <v>0</v>
      </c>
      <c r="AC24" s="140">
        <v>0</v>
      </c>
      <c r="AD24" s="140">
        <v>0</v>
      </c>
      <c r="AE24" s="397"/>
      <c r="AF24" s="140">
        <v>0</v>
      </c>
      <c r="AG24" s="140">
        <v>0</v>
      </c>
      <c r="AH24" s="140">
        <v>0</v>
      </c>
      <c r="AI24" s="140">
        <v>0</v>
      </c>
      <c r="AJ24" s="140">
        <v>0</v>
      </c>
      <c r="AK24" s="140">
        <v>0</v>
      </c>
      <c r="AL24" s="397"/>
      <c r="AM24" s="140">
        <v>0</v>
      </c>
      <c r="AN24" s="140">
        <v>0</v>
      </c>
      <c r="AO24" s="140">
        <v>0</v>
      </c>
      <c r="AP24" s="140">
        <v>0</v>
      </c>
      <c r="AQ24" s="140">
        <v>0</v>
      </c>
      <c r="AR24" s="140">
        <v>0</v>
      </c>
      <c r="AS24" s="397"/>
      <c r="AT24" s="140">
        <v>0</v>
      </c>
      <c r="AU24" s="140">
        <v>0</v>
      </c>
      <c r="AV24" s="140">
        <v>0</v>
      </c>
      <c r="AW24" s="140">
        <v>0</v>
      </c>
      <c r="AX24" s="140">
        <v>0</v>
      </c>
      <c r="AY24" s="140">
        <v>0</v>
      </c>
      <c r="AZ24" s="397"/>
      <c r="BA24" s="140">
        <v>0</v>
      </c>
      <c r="BB24" s="140">
        <v>0</v>
      </c>
      <c r="BC24" s="140">
        <v>0</v>
      </c>
      <c r="BD24" s="140">
        <v>0</v>
      </c>
      <c r="BE24" s="140">
        <v>0</v>
      </c>
      <c r="BF24" s="140">
        <v>0</v>
      </c>
      <c r="BG24" s="397"/>
      <c r="BH24" s="140">
        <v>0</v>
      </c>
      <c r="BI24" s="140">
        <v>0</v>
      </c>
      <c r="BJ24" s="140">
        <v>0</v>
      </c>
      <c r="BK24" s="140">
        <v>0</v>
      </c>
      <c r="BL24" s="140">
        <v>0</v>
      </c>
      <c r="BM24" s="140">
        <v>0</v>
      </c>
      <c r="BN24" s="397"/>
      <c r="BO24" s="140">
        <v>0</v>
      </c>
      <c r="BP24" s="140">
        <v>0</v>
      </c>
      <c r="BQ24" s="140">
        <v>0</v>
      </c>
      <c r="BR24" s="140">
        <v>0</v>
      </c>
      <c r="BS24" s="140">
        <v>0</v>
      </c>
      <c r="BT24" s="140">
        <v>0</v>
      </c>
      <c r="BU24" s="397"/>
      <c r="BV24" s="140">
        <v>0</v>
      </c>
      <c r="BW24" s="140">
        <v>0</v>
      </c>
      <c r="BX24" s="140">
        <v>0</v>
      </c>
      <c r="BY24" s="140">
        <v>0</v>
      </c>
      <c r="BZ24" s="140">
        <v>0</v>
      </c>
      <c r="CA24" s="140">
        <v>0</v>
      </c>
      <c r="CB24" s="397"/>
      <c r="CC24" s="140">
        <v>0</v>
      </c>
      <c r="CD24" s="140">
        <v>0</v>
      </c>
      <c r="CE24" s="140">
        <v>0</v>
      </c>
      <c r="CF24" s="140">
        <v>0</v>
      </c>
      <c r="CG24" s="140">
        <v>0</v>
      </c>
      <c r="CH24" s="140">
        <v>0</v>
      </c>
      <c r="CI24" s="397"/>
      <c r="CJ24" s="140">
        <v>0</v>
      </c>
      <c r="CK24" s="140">
        <v>0</v>
      </c>
      <c r="CL24" s="140">
        <v>0</v>
      </c>
      <c r="CM24" s="140">
        <v>0</v>
      </c>
      <c r="CN24" s="140">
        <v>0</v>
      </c>
      <c r="CO24" s="140">
        <v>0</v>
      </c>
      <c r="CP24" s="397"/>
      <c r="CQ24" s="140">
        <v>0</v>
      </c>
      <c r="CR24" s="140">
        <v>0</v>
      </c>
      <c r="CS24" s="140">
        <v>0</v>
      </c>
      <c r="CT24" s="140">
        <v>0</v>
      </c>
      <c r="CU24" s="140">
        <v>0</v>
      </c>
      <c r="CV24" s="140">
        <v>0</v>
      </c>
      <c r="CW24" s="397"/>
      <c r="CX24" s="140">
        <v>0</v>
      </c>
      <c r="CY24" s="140">
        <v>0</v>
      </c>
      <c r="CZ24" s="140">
        <v>0</v>
      </c>
      <c r="DA24" s="140">
        <v>0</v>
      </c>
      <c r="DB24" s="140">
        <v>0</v>
      </c>
      <c r="DC24" s="140">
        <v>0</v>
      </c>
      <c r="DD24" s="397"/>
      <c r="DE24" s="140">
        <v>0</v>
      </c>
      <c r="DF24" s="140">
        <v>0</v>
      </c>
      <c r="DG24" s="140">
        <v>0</v>
      </c>
      <c r="DH24" s="140">
        <v>0</v>
      </c>
      <c r="DI24" s="140">
        <v>0</v>
      </c>
      <c r="DJ24" s="140">
        <v>0</v>
      </c>
      <c r="DK24" s="397"/>
      <c r="DL24" s="140">
        <v>0</v>
      </c>
      <c r="DM24" s="140">
        <v>0</v>
      </c>
      <c r="DN24" s="140">
        <v>0</v>
      </c>
      <c r="DO24" s="140">
        <v>0</v>
      </c>
      <c r="DP24" s="140">
        <v>0</v>
      </c>
      <c r="DQ24" s="140">
        <v>0</v>
      </c>
      <c r="DR24" s="397"/>
      <c r="DS24" s="140">
        <v>0</v>
      </c>
      <c r="DT24" s="140">
        <v>0</v>
      </c>
      <c r="DU24" s="140">
        <v>0</v>
      </c>
      <c r="DV24" s="140">
        <v>0</v>
      </c>
      <c r="DW24" s="140">
        <v>0</v>
      </c>
      <c r="DX24" s="140">
        <v>0</v>
      </c>
      <c r="DY24" s="397"/>
      <c r="DZ24" s="140">
        <v>0</v>
      </c>
      <c r="EA24" s="140">
        <v>0</v>
      </c>
      <c r="EB24" s="140">
        <v>0</v>
      </c>
      <c r="EC24" s="140">
        <v>0</v>
      </c>
      <c r="ED24" s="140">
        <v>0</v>
      </c>
      <c r="EE24" s="140">
        <v>0</v>
      </c>
      <c r="EF24" s="397"/>
      <c r="EG24" s="140">
        <v>0</v>
      </c>
      <c r="EH24" s="140">
        <v>0</v>
      </c>
      <c r="EI24" s="140">
        <v>0</v>
      </c>
      <c r="EJ24" s="140">
        <v>0</v>
      </c>
      <c r="EK24" s="140">
        <v>0</v>
      </c>
      <c r="EL24" s="140">
        <v>0</v>
      </c>
      <c r="EM24" s="397"/>
      <c r="EN24" s="140">
        <v>0</v>
      </c>
      <c r="EO24" s="140">
        <v>0</v>
      </c>
      <c r="EP24" s="140">
        <v>0</v>
      </c>
      <c r="EQ24" s="140">
        <v>0</v>
      </c>
      <c r="ER24" s="140">
        <v>0</v>
      </c>
      <c r="ES24" s="140">
        <v>0</v>
      </c>
      <c r="ET24" s="397"/>
      <c r="EU24" s="140">
        <v>0</v>
      </c>
      <c r="EV24" s="140">
        <v>0</v>
      </c>
      <c r="EW24" s="140">
        <v>0</v>
      </c>
      <c r="EX24" s="140">
        <v>0</v>
      </c>
      <c r="EY24" s="140">
        <v>0</v>
      </c>
      <c r="EZ24" s="140">
        <v>0</v>
      </c>
      <c r="FA24" s="397"/>
      <c r="FB24" s="140">
        <v>0</v>
      </c>
      <c r="FC24" s="140">
        <v>0</v>
      </c>
      <c r="FD24" s="140">
        <v>0</v>
      </c>
      <c r="FE24" s="140">
        <v>0</v>
      </c>
      <c r="FF24" s="140">
        <v>0</v>
      </c>
      <c r="FG24" s="140">
        <v>0</v>
      </c>
      <c r="FH24" s="397"/>
      <c r="FI24" s="140">
        <v>0</v>
      </c>
      <c r="FJ24" s="140">
        <v>0</v>
      </c>
      <c r="FK24" s="140">
        <v>0</v>
      </c>
      <c r="FL24" s="140">
        <v>0</v>
      </c>
      <c r="FM24" s="140">
        <v>0</v>
      </c>
      <c r="FN24" s="140">
        <v>0</v>
      </c>
      <c r="FO24" s="397"/>
      <c r="FP24" s="140">
        <v>0</v>
      </c>
      <c r="FQ24" s="140">
        <v>0</v>
      </c>
      <c r="FR24" s="140">
        <v>0</v>
      </c>
      <c r="FS24" s="140">
        <v>0</v>
      </c>
      <c r="FT24" s="140">
        <v>0</v>
      </c>
      <c r="FU24" s="140">
        <v>0</v>
      </c>
      <c r="FV24" s="397"/>
      <c r="FW24" s="140">
        <v>0</v>
      </c>
      <c r="FX24" s="140">
        <v>0</v>
      </c>
      <c r="FY24" s="140">
        <v>0</v>
      </c>
      <c r="FZ24" s="140">
        <v>0</v>
      </c>
      <c r="GA24" s="140">
        <v>0</v>
      </c>
      <c r="GB24" s="140">
        <v>0</v>
      </c>
      <c r="GC24" s="397"/>
      <c r="GD24" s="467" t="str">
        <f t="shared" si="6"/>
        <v>BCK-21              </v>
      </c>
      <c r="GE24" s="18">
        <f t="shared" si="0"/>
        <v>0</v>
      </c>
      <c r="GF24" s="17">
        <f t="shared" si="1"/>
        <v>0</v>
      </c>
      <c r="GG24" s="18">
        <f t="shared" si="2"/>
        <v>0</v>
      </c>
      <c r="GH24" s="18">
        <f t="shared" si="3"/>
        <v>0</v>
      </c>
      <c r="GI24" s="18">
        <f t="shared" si="4"/>
        <v>0</v>
      </c>
      <c r="GJ24" s="17">
        <f t="shared" si="5"/>
        <v>0</v>
      </c>
      <c r="GK24" s="397"/>
      <c r="GL24" s="19"/>
      <c r="GM24" s="19"/>
      <c r="GN24" s="19"/>
      <c r="GO24" s="19"/>
      <c r="GP24" s="84"/>
      <c r="GQ24" s="84"/>
      <c r="GU24" s="20"/>
      <c r="GV24" s="20"/>
      <c r="GW24" s="20"/>
    </row>
    <row r="25" spans="1:205" ht="15.75">
      <c r="A25" s="349">
        <v>20</v>
      </c>
      <c r="B25" s="11" t="s">
        <v>42</v>
      </c>
      <c r="C25" s="11" t="s">
        <v>43</v>
      </c>
      <c r="D25" s="140">
        <v>0</v>
      </c>
      <c r="E25" s="140">
        <v>0</v>
      </c>
      <c r="F25" s="140">
        <v>0</v>
      </c>
      <c r="G25" s="140">
        <v>0</v>
      </c>
      <c r="H25" s="140">
        <v>0</v>
      </c>
      <c r="I25" s="408">
        <v>0</v>
      </c>
      <c r="J25" s="397"/>
      <c r="K25" s="420">
        <v>0</v>
      </c>
      <c r="L25" s="140">
        <v>0</v>
      </c>
      <c r="M25" s="140">
        <v>0</v>
      </c>
      <c r="N25" s="140">
        <v>0</v>
      </c>
      <c r="O25" s="140">
        <v>0</v>
      </c>
      <c r="P25" s="140">
        <v>0</v>
      </c>
      <c r="Q25" s="397"/>
      <c r="R25" s="140">
        <v>0</v>
      </c>
      <c r="S25" s="140">
        <v>0</v>
      </c>
      <c r="T25" s="140">
        <v>0</v>
      </c>
      <c r="U25" s="140">
        <v>0</v>
      </c>
      <c r="V25" s="140">
        <v>0</v>
      </c>
      <c r="W25" s="140">
        <v>0</v>
      </c>
      <c r="X25" s="397"/>
      <c r="Y25" s="140">
        <v>0</v>
      </c>
      <c r="Z25" s="140">
        <v>0</v>
      </c>
      <c r="AA25" s="140">
        <v>0</v>
      </c>
      <c r="AB25" s="140">
        <v>0</v>
      </c>
      <c r="AC25" s="140">
        <v>0</v>
      </c>
      <c r="AD25" s="140">
        <v>0</v>
      </c>
      <c r="AE25" s="397"/>
      <c r="AF25" s="140">
        <v>0</v>
      </c>
      <c r="AG25" s="140">
        <v>0</v>
      </c>
      <c r="AH25" s="140">
        <v>0.59</v>
      </c>
      <c r="AI25" s="140">
        <v>0.22</v>
      </c>
      <c r="AJ25" s="140">
        <v>0.58</v>
      </c>
      <c r="AK25" s="140">
        <v>8</v>
      </c>
      <c r="AL25" s="397"/>
      <c r="AM25" s="140">
        <v>0</v>
      </c>
      <c r="AN25" s="140">
        <v>0</v>
      </c>
      <c r="AO25" s="140">
        <v>0</v>
      </c>
      <c r="AP25" s="140">
        <v>0</v>
      </c>
      <c r="AQ25" s="140">
        <v>0</v>
      </c>
      <c r="AR25" s="140">
        <v>0</v>
      </c>
      <c r="AS25" s="397"/>
      <c r="AT25" s="140">
        <v>0</v>
      </c>
      <c r="AU25" s="140">
        <v>0</v>
      </c>
      <c r="AV25" s="140">
        <v>0</v>
      </c>
      <c r="AW25" s="140">
        <v>0</v>
      </c>
      <c r="AX25" s="140">
        <v>0</v>
      </c>
      <c r="AY25" s="140">
        <v>0</v>
      </c>
      <c r="AZ25" s="397"/>
      <c r="BA25" s="140">
        <v>0</v>
      </c>
      <c r="BB25" s="140">
        <v>0</v>
      </c>
      <c r="BC25" s="140">
        <v>0</v>
      </c>
      <c r="BD25" s="140">
        <v>0</v>
      </c>
      <c r="BE25" s="140">
        <v>0</v>
      </c>
      <c r="BF25" s="140">
        <v>0</v>
      </c>
      <c r="BG25" s="397"/>
      <c r="BH25" s="140">
        <v>0</v>
      </c>
      <c r="BI25" s="140">
        <v>0</v>
      </c>
      <c r="BJ25" s="140">
        <v>0</v>
      </c>
      <c r="BK25" s="140">
        <v>0</v>
      </c>
      <c r="BL25" s="140">
        <v>0</v>
      </c>
      <c r="BM25" s="140">
        <v>0</v>
      </c>
      <c r="BN25" s="397"/>
      <c r="BO25" s="140">
        <v>0</v>
      </c>
      <c r="BP25" s="140">
        <v>0</v>
      </c>
      <c r="BQ25" s="140">
        <v>0</v>
      </c>
      <c r="BR25" s="140">
        <v>0</v>
      </c>
      <c r="BS25" s="140">
        <v>0</v>
      </c>
      <c r="BT25" s="140">
        <v>0</v>
      </c>
      <c r="BU25" s="397"/>
      <c r="BV25" s="140">
        <v>0</v>
      </c>
      <c r="BW25" s="140">
        <v>0</v>
      </c>
      <c r="BX25" s="140">
        <v>0</v>
      </c>
      <c r="BY25" s="140">
        <v>0</v>
      </c>
      <c r="BZ25" s="140">
        <v>0</v>
      </c>
      <c r="CA25" s="140">
        <v>0</v>
      </c>
      <c r="CB25" s="397"/>
      <c r="CC25" s="140">
        <v>0</v>
      </c>
      <c r="CD25" s="140">
        <v>0</v>
      </c>
      <c r="CE25" s="140">
        <v>0</v>
      </c>
      <c r="CF25" s="140">
        <v>0</v>
      </c>
      <c r="CG25" s="140">
        <v>0</v>
      </c>
      <c r="CH25" s="140">
        <v>0</v>
      </c>
      <c r="CI25" s="397"/>
      <c r="CJ25" s="140">
        <v>0</v>
      </c>
      <c r="CK25" s="140">
        <v>0</v>
      </c>
      <c r="CL25" s="140">
        <v>0</v>
      </c>
      <c r="CM25" s="140">
        <v>0</v>
      </c>
      <c r="CN25" s="140">
        <v>0</v>
      </c>
      <c r="CO25" s="140">
        <v>0</v>
      </c>
      <c r="CP25" s="397"/>
      <c r="CQ25" s="140">
        <v>0</v>
      </c>
      <c r="CR25" s="140">
        <v>0</v>
      </c>
      <c r="CS25" s="140">
        <v>0</v>
      </c>
      <c r="CT25" s="140">
        <v>0</v>
      </c>
      <c r="CU25" s="140">
        <v>0</v>
      </c>
      <c r="CV25" s="140">
        <v>0</v>
      </c>
      <c r="CW25" s="397"/>
      <c r="CX25" s="140">
        <v>0</v>
      </c>
      <c r="CY25" s="140">
        <v>0</v>
      </c>
      <c r="CZ25" s="140">
        <v>0</v>
      </c>
      <c r="DA25" s="140">
        <v>0</v>
      </c>
      <c r="DB25" s="140">
        <v>0</v>
      </c>
      <c r="DC25" s="140">
        <v>0</v>
      </c>
      <c r="DD25" s="397"/>
      <c r="DE25" s="140">
        <v>0</v>
      </c>
      <c r="DF25" s="140">
        <v>0</v>
      </c>
      <c r="DG25" s="140">
        <v>0</v>
      </c>
      <c r="DH25" s="140">
        <v>0</v>
      </c>
      <c r="DI25" s="140">
        <v>0</v>
      </c>
      <c r="DJ25" s="140">
        <v>0</v>
      </c>
      <c r="DK25" s="397"/>
      <c r="DL25" s="140">
        <v>0</v>
      </c>
      <c r="DM25" s="140">
        <v>0</v>
      </c>
      <c r="DN25" s="140">
        <v>0</v>
      </c>
      <c r="DO25" s="140">
        <v>0</v>
      </c>
      <c r="DP25" s="140">
        <v>0</v>
      </c>
      <c r="DQ25" s="140">
        <v>0</v>
      </c>
      <c r="DR25" s="397"/>
      <c r="DS25" s="140">
        <v>0</v>
      </c>
      <c r="DT25" s="140">
        <v>0</v>
      </c>
      <c r="DU25" s="140">
        <v>0</v>
      </c>
      <c r="DV25" s="140">
        <v>0</v>
      </c>
      <c r="DW25" s="140">
        <v>0</v>
      </c>
      <c r="DX25" s="140">
        <v>0</v>
      </c>
      <c r="DY25" s="397"/>
      <c r="DZ25" s="140">
        <v>0</v>
      </c>
      <c r="EA25" s="140">
        <v>0</v>
      </c>
      <c r="EB25" s="140">
        <v>0</v>
      </c>
      <c r="EC25" s="140">
        <v>0</v>
      </c>
      <c r="ED25" s="140">
        <v>0</v>
      </c>
      <c r="EE25" s="140">
        <v>0</v>
      </c>
      <c r="EF25" s="397"/>
      <c r="EG25" s="140">
        <v>0</v>
      </c>
      <c r="EH25" s="140">
        <v>0</v>
      </c>
      <c r="EI25" s="140">
        <v>0</v>
      </c>
      <c r="EJ25" s="140">
        <v>0</v>
      </c>
      <c r="EK25" s="140">
        <v>0</v>
      </c>
      <c r="EL25" s="140">
        <v>0</v>
      </c>
      <c r="EM25" s="397"/>
      <c r="EN25" s="140">
        <v>0</v>
      </c>
      <c r="EO25" s="140">
        <v>0</v>
      </c>
      <c r="EP25" s="140">
        <v>0</v>
      </c>
      <c r="EQ25" s="140">
        <v>0</v>
      </c>
      <c r="ER25" s="140">
        <v>0</v>
      </c>
      <c r="ES25" s="140">
        <v>0</v>
      </c>
      <c r="ET25" s="397"/>
      <c r="EU25" s="140">
        <v>0</v>
      </c>
      <c r="EV25" s="140">
        <v>0</v>
      </c>
      <c r="EW25" s="140">
        <v>0</v>
      </c>
      <c r="EX25" s="140">
        <v>0</v>
      </c>
      <c r="EY25" s="140">
        <v>0</v>
      </c>
      <c r="EZ25" s="140">
        <v>0</v>
      </c>
      <c r="FA25" s="397"/>
      <c r="FB25" s="140">
        <v>0</v>
      </c>
      <c r="FC25" s="140">
        <v>0</v>
      </c>
      <c r="FD25" s="140">
        <v>0</v>
      </c>
      <c r="FE25" s="140">
        <v>0</v>
      </c>
      <c r="FF25" s="140">
        <v>0</v>
      </c>
      <c r="FG25" s="140">
        <v>0</v>
      </c>
      <c r="FH25" s="397"/>
      <c r="FI25" s="140">
        <v>0</v>
      </c>
      <c r="FJ25" s="140">
        <v>0</v>
      </c>
      <c r="FK25" s="140">
        <v>0</v>
      </c>
      <c r="FL25" s="140">
        <v>0</v>
      </c>
      <c r="FM25" s="140">
        <v>0</v>
      </c>
      <c r="FN25" s="140">
        <v>0</v>
      </c>
      <c r="FO25" s="397"/>
      <c r="FP25" s="140">
        <v>0</v>
      </c>
      <c r="FQ25" s="140">
        <v>0</v>
      </c>
      <c r="FR25" s="140">
        <v>0</v>
      </c>
      <c r="FS25" s="140">
        <v>0</v>
      </c>
      <c r="FT25" s="140">
        <v>0</v>
      </c>
      <c r="FU25" s="140">
        <v>0</v>
      </c>
      <c r="FV25" s="397"/>
      <c r="FW25" s="140">
        <v>0</v>
      </c>
      <c r="FX25" s="140">
        <v>0</v>
      </c>
      <c r="FY25" s="140">
        <v>0</v>
      </c>
      <c r="FZ25" s="140">
        <v>0</v>
      </c>
      <c r="GA25" s="140">
        <v>0</v>
      </c>
      <c r="GB25" s="140">
        <v>0</v>
      </c>
      <c r="GC25" s="397"/>
      <c r="GD25" s="467" t="str">
        <f t="shared" si="6"/>
        <v>BCK-22              </v>
      </c>
      <c r="GE25" s="18">
        <f t="shared" si="0"/>
        <v>0</v>
      </c>
      <c r="GF25" s="17">
        <f t="shared" si="1"/>
        <v>0</v>
      </c>
      <c r="GG25" s="471">
        <f t="shared" si="2"/>
        <v>0.59</v>
      </c>
      <c r="GH25" s="18">
        <f t="shared" si="3"/>
        <v>0.22</v>
      </c>
      <c r="GI25" s="18">
        <f t="shared" si="4"/>
        <v>0.58</v>
      </c>
      <c r="GJ25" s="17">
        <f t="shared" si="5"/>
        <v>8</v>
      </c>
      <c r="GK25" s="397"/>
      <c r="GL25" s="19"/>
      <c r="GM25" s="19"/>
      <c r="GN25" s="19"/>
      <c r="GO25" s="19"/>
      <c r="GP25" s="84"/>
      <c r="GQ25" s="84"/>
      <c r="GU25" s="20"/>
      <c r="GV25" s="20"/>
      <c r="GW25" s="20"/>
    </row>
    <row r="26" spans="1:205" ht="25.5">
      <c r="A26" s="349">
        <v>21</v>
      </c>
      <c r="B26" s="11" t="s">
        <v>44</v>
      </c>
      <c r="C26" s="11" t="s">
        <v>161</v>
      </c>
      <c r="D26" s="140">
        <v>0</v>
      </c>
      <c r="E26" s="140">
        <v>0</v>
      </c>
      <c r="F26" s="140">
        <v>0</v>
      </c>
      <c r="G26" s="140">
        <v>0</v>
      </c>
      <c r="H26" s="140">
        <v>0</v>
      </c>
      <c r="I26" s="408">
        <v>0</v>
      </c>
      <c r="J26" s="397"/>
      <c r="K26" s="420">
        <v>0</v>
      </c>
      <c r="L26" s="140">
        <v>0</v>
      </c>
      <c r="M26" s="140">
        <v>0</v>
      </c>
      <c r="N26" s="140">
        <v>0</v>
      </c>
      <c r="O26" s="140">
        <v>0</v>
      </c>
      <c r="P26" s="140">
        <v>0</v>
      </c>
      <c r="Q26" s="397"/>
      <c r="R26" s="140">
        <v>0</v>
      </c>
      <c r="S26" s="140">
        <v>0</v>
      </c>
      <c r="T26" s="140">
        <v>0</v>
      </c>
      <c r="U26" s="140">
        <v>0</v>
      </c>
      <c r="V26" s="140">
        <v>0</v>
      </c>
      <c r="W26" s="140">
        <v>0</v>
      </c>
      <c r="X26" s="397"/>
      <c r="Y26" s="140">
        <v>0</v>
      </c>
      <c r="Z26" s="140">
        <v>0</v>
      </c>
      <c r="AA26" s="140">
        <v>0</v>
      </c>
      <c r="AB26" s="140">
        <v>0</v>
      </c>
      <c r="AC26" s="140">
        <v>0</v>
      </c>
      <c r="AD26" s="140">
        <v>0</v>
      </c>
      <c r="AE26" s="397"/>
      <c r="AF26" s="140">
        <v>0</v>
      </c>
      <c r="AG26" s="140">
        <v>0</v>
      </c>
      <c r="AH26" s="140">
        <v>0</v>
      </c>
      <c r="AI26" s="140">
        <v>0</v>
      </c>
      <c r="AJ26" s="140">
        <v>0</v>
      </c>
      <c r="AK26" s="140">
        <v>0</v>
      </c>
      <c r="AL26" s="397"/>
      <c r="AM26" s="140">
        <v>0</v>
      </c>
      <c r="AN26" s="140">
        <v>0</v>
      </c>
      <c r="AO26" s="140">
        <v>0</v>
      </c>
      <c r="AP26" s="140">
        <v>0</v>
      </c>
      <c r="AQ26" s="140">
        <v>0</v>
      </c>
      <c r="AR26" s="140">
        <v>0</v>
      </c>
      <c r="AS26" s="397"/>
      <c r="AT26" s="140">
        <v>0</v>
      </c>
      <c r="AU26" s="140">
        <v>0</v>
      </c>
      <c r="AV26" s="140">
        <v>0</v>
      </c>
      <c r="AW26" s="140">
        <v>0</v>
      </c>
      <c r="AX26" s="140">
        <v>0</v>
      </c>
      <c r="AY26" s="140">
        <v>0</v>
      </c>
      <c r="AZ26" s="397"/>
      <c r="BA26" s="140">
        <v>0</v>
      </c>
      <c r="BB26" s="140">
        <v>0</v>
      </c>
      <c r="BC26" s="140">
        <v>0</v>
      </c>
      <c r="BD26" s="140">
        <v>0</v>
      </c>
      <c r="BE26" s="140">
        <v>0</v>
      </c>
      <c r="BF26" s="140">
        <v>0</v>
      </c>
      <c r="BG26" s="397"/>
      <c r="BH26" s="140">
        <v>0</v>
      </c>
      <c r="BI26" s="140">
        <v>0</v>
      </c>
      <c r="BJ26" s="140">
        <v>0</v>
      </c>
      <c r="BK26" s="140">
        <v>0</v>
      </c>
      <c r="BL26" s="140">
        <v>0</v>
      </c>
      <c r="BM26" s="140">
        <v>0</v>
      </c>
      <c r="BN26" s="397"/>
      <c r="BO26" s="140">
        <v>0</v>
      </c>
      <c r="BP26" s="140">
        <v>0</v>
      </c>
      <c r="BQ26" s="140">
        <v>0</v>
      </c>
      <c r="BR26" s="140">
        <v>0</v>
      </c>
      <c r="BS26" s="140">
        <v>0</v>
      </c>
      <c r="BT26" s="140">
        <v>0</v>
      </c>
      <c r="BU26" s="397"/>
      <c r="BV26" s="140">
        <v>0</v>
      </c>
      <c r="BW26" s="140">
        <v>0</v>
      </c>
      <c r="BX26" s="140">
        <v>0</v>
      </c>
      <c r="BY26" s="140">
        <v>0</v>
      </c>
      <c r="BZ26" s="140">
        <v>0</v>
      </c>
      <c r="CA26" s="140">
        <v>0</v>
      </c>
      <c r="CB26" s="397"/>
      <c r="CC26" s="140">
        <v>0</v>
      </c>
      <c r="CD26" s="140">
        <v>0</v>
      </c>
      <c r="CE26" s="140">
        <v>0</v>
      </c>
      <c r="CF26" s="140">
        <v>0</v>
      </c>
      <c r="CG26" s="140">
        <v>0</v>
      </c>
      <c r="CH26" s="140">
        <v>0</v>
      </c>
      <c r="CI26" s="397"/>
      <c r="CJ26" s="140">
        <v>0</v>
      </c>
      <c r="CK26" s="140">
        <v>0</v>
      </c>
      <c r="CL26" s="140">
        <v>0</v>
      </c>
      <c r="CM26" s="140">
        <v>0</v>
      </c>
      <c r="CN26" s="140">
        <v>0</v>
      </c>
      <c r="CO26" s="140">
        <v>0</v>
      </c>
      <c r="CP26" s="397"/>
      <c r="CQ26" s="140">
        <v>0</v>
      </c>
      <c r="CR26" s="140">
        <v>0</v>
      </c>
      <c r="CS26" s="140">
        <v>0</v>
      </c>
      <c r="CT26" s="140">
        <v>0</v>
      </c>
      <c r="CU26" s="140">
        <v>0</v>
      </c>
      <c r="CV26" s="140">
        <v>0</v>
      </c>
      <c r="CW26" s="397"/>
      <c r="CX26" s="140">
        <v>0</v>
      </c>
      <c r="CY26" s="140">
        <v>0</v>
      </c>
      <c r="CZ26" s="140">
        <v>0</v>
      </c>
      <c r="DA26" s="140">
        <v>0</v>
      </c>
      <c r="DB26" s="140">
        <v>0</v>
      </c>
      <c r="DC26" s="140">
        <v>0</v>
      </c>
      <c r="DD26" s="397"/>
      <c r="DE26" s="140">
        <v>0</v>
      </c>
      <c r="DF26" s="140">
        <v>0</v>
      </c>
      <c r="DG26" s="140">
        <v>0</v>
      </c>
      <c r="DH26" s="140">
        <v>0</v>
      </c>
      <c r="DI26" s="140">
        <v>0</v>
      </c>
      <c r="DJ26" s="140">
        <v>0</v>
      </c>
      <c r="DK26" s="397"/>
      <c r="DL26" s="140">
        <v>0</v>
      </c>
      <c r="DM26" s="140">
        <v>0</v>
      </c>
      <c r="DN26" s="140">
        <v>0</v>
      </c>
      <c r="DO26" s="140">
        <v>0</v>
      </c>
      <c r="DP26" s="140">
        <v>0</v>
      </c>
      <c r="DQ26" s="140">
        <v>0</v>
      </c>
      <c r="DR26" s="397"/>
      <c r="DS26" s="140">
        <v>0</v>
      </c>
      <c r="DT26" s="140">
        <v>0</v>
      </c>
      <c r="DU26" s="140">
        <v>0</v>
      </c>
      <c r="DV26" s="140">
        <v>0</v>
      </c>
      <c r="DW26" s="140">
        <v>0</v>
      </c>
      <c r="DX26" s="140">
        <v>0</v>
      </c>
      <c r="DY26" s="397"/>
      <c r="DZ26" s="140">
        <v>0</v>
      </c>
      <c r="EA26" s="140">
        <v>0</v>
      </c>
      <c r="EB26" s="140">
        <v>0</v>
      </c>
      <c r="EC26" s="140">
        <v>0</v>
      </c>
      <c r="ED26" s="140">
        <v>0</v>
      </c>
      <c r="EE26" s="140">
        <v>0</v>
      </c>
      <c r="EF26" s="397"/>
      <c r="EG26" s="140">
        <v>0</v>
      </c>
      <c r="EH26" s="140">
        <v>0</v>
      </c>
      <c r="EI26" s="140">
        <v>0</v>
      </c>
      <c r="EJ26" s="140">
        <v>0</v>
      </c>
      <c r="EK26" s="140">
        <v>0</v>
      </c>
      <c r="EL26" s="140">
        <v>0</v>
      </c>
      <c r="EM26" s="397"/>
      <c r="EN26" s="140">
        <v>0</v>
      </c>
      <c r="EO26" s="140">
        <v>0</v>
      </c>
      <c r="EP26" s="140">
        <v>0</v>
      </c>
      <c r="EQ26" s="140">
        <v>0</v>
      </c>
      <c r="ER26" s="140">
        <v>0</v>
      </c>
      <c r="ES26" s="140">
        <v>0</v>
      </c>
      <c r="ET26" s="397"/>
      <c r="EU26" s="140">
        <v>0</v>
      </c>
      <c r="EV26" s="140">
        <v>0</v>
      </c>
      <c r="EW26" s="140">
        <v>0</v>
      </c>
      <c r="EX26" s="140">
        <v>0</v>
      </c>
      <c r="EY26" s="140">
        <v>0</v>
      </c>
      <c r="EZ26" s="140">
        <v>0</v>
      </c>
      <c r="FA26" s="397"/>
      <c r="FB26" s="140">
        <v>0</v>
      </c>
      <c r="FC26" s="140">
        <v>0</v>
      </c>
      <c r="FD26" s="140">
        <v>0</v>
      </c>
      <c r="FE26" s="140">
        <v>0</v>
      </c>
      <c r="FF26" s="140">
        <v>0</v>
      </c>
      <c r="FG26" s="140">
        <v>0</v>
      </c>
      <c r="FH26" s="397"/>
      <c r="FI26" s="140">
        <v>0</v>
      </c>
      <c r="FJ26" s="140">
        <v>0</v>
      </c>
      <c r="FK26" s="140">
        <v>0</v>
      </c>
      <c r="FL26" s="140">
        <v>0</v>
      </c>
      <c r="FM26" s="140">
        <v>0</v>
      </c>
      <c r="FN26" s="140">
        <v>0</v>
      </c>
      <c r="FO26" s="397"/>
      <c r="FP26" s="140">
        <v>0</v>
      </c>
      <c r="FQ26" s="140">
        <v>0</v>
      </c>
      <c r="FR26" s="140">
        <v>0</v>
      </c>
      <c r="FS26" s="140">
        <v>0</v>
      </c>
      <c r="FT26" s="140">
        <v>0</v>
      </c>
      <c r="FU26" s="140">
        <v>0</v>
      </c>
      <c r="FV26" s="397"/>
      <c r="FW26" s="140">
        <v>0</v>
      </c>
      <c r="FX26" s="140">
        <v>0</v>
      </c>
      <c r="FY26" s="140">
        <v>0</v>
      </c>
      <c r="FZ26" s="140">
        <v>0</v>
      </c>
      <c r="GA26" s="140">
        <v>0</v>
      </c>
      <c r="GB26" s="140">
        <v>0</v>
      </c>
      <c r="GC26" s="397"/>
      <c r="GD26" s="467" t="str">
        <f t="shared" si="6"/>
        <v>BCK-24              </v>
      </c>
      <c r="GE26" s="18">
        <f t="shared" si="0"/>
        <v>0</v>
      </c>
      <c r="GF26" s="17">
        <f t="shared" si="1"/>
        <v>0</v>
      </c>
      <c r="GG26" s="18">
        <f t="shared" si="2"/>
        <v>0</v>
      </c>
      <c r="GH26" s="18">
        <f t="shared" si="3"/>
        <v>0</v>
      </c>
      <c r="GI26" s="18">
        <f t="shared" si="4"/>
        <v>0</v>
      </c>
      <c r="GJ26" s="17">
        <f t="shared" si="5"/>
        <v>0</v>
      </c>
      <c r="GK26" s="397"/>
      <c r="GL26" s="19"/>
      <c r="GM26" s="19"/>
      <c r="GN26" s="19"/>
      <c r="GO26" s="19" t="s">
        <v>211</v>
      </c>
      <c r="GP26" s="84"/>
      <c r="GQ26" s="84"/>
      <c r="GU26" s="20"/>
      <c r="GV26" s="20"/>
      <c r="GW26" s="20"/>
    </row>
    <row r="27" spans="1:205" ht="22.5">
      <c r="A27" s="349">
        <v>22</v>
      </c>
      <c r="B27" s="11" t="s">
        <v>186</v>
      </c>
      <c r="C27" s="10" t="s">
        <v>162</v>
      </c>
      <c r="D27" s="140">
        <v>0</v>
      </c>
      <c r="E27" s="140">
        <v>0</v>
      </c>
      <c r="F27" s="140">
        <v>0</v>
      </c>
      <c r="G27" s="140">
        <v>0</v>
      </c>
      <c r="H27" s="140">
        <v>0</v>
      </c>
      <c r="I27" s="408">
        <v>0</v>
      </c>
      <c r="J27" s="397"/>
      <c r="K27" s="420">
        <v>0</v>
      </c>
      <c r="L27" s="140">
        <v>0</v>
      </c>
      <c r="M27" s="140">
        <v>0</v>
      </c>
      <c r="N27" s="140">
        <v>0</v>
      </c>
      <c r="O27" s="140">
        <v>0</v>
      </c>
      <c r="P27" s="140">
        <v>0</v>
      </c>
      <c r="Q27" s="397"/>
      <c r="R27" s="140">
        <v>0</v>
      </c>
      <c r="S27" s="140">
        <v>0</v>
      </c>
      <c r="T27" s="140">
        <v>0</v>
      </c>
      <c r="U27" s="140">
        <v>0</v>
      </c>
      <c r="V27" s="140">
        <v>0</v>
      </c>
      <c r="W27" s="140">
        <v>0</v>
      </c>
      <c r="X27" s="397"/>
      <c r="Y27" s="140">
        <v>0</v>
      </c>
      <c r="Z27" s="140">
        <v>0</v>
      </c>
      <c r="AA27" s="140">
        <v>0</v>
      </c>
      <c r="AB27" s="140">
        <v>0</v>
      </c>
      <c r="AC27" s="140">
        <v>0</v>
      </c>
      <c r="AD27" s="140">
        <v>0</v>
      </c>
      <c r="AE27" s="397"/>
      <c r="AF27" s="140">
        <v>0</v>
      </c>
      <c r="AG27" s="140">
        <v>0</v>
      </c>
      <c r="AH27" s="140">
        <v>0</v>
      </c>
      <c r="AI27" s="140">
        <v>0</v>
      </c>
      <c r="AJ27" s="140">
        <v>0</v>
      </c>
      <c r="AK27" s="140">
        <v>0</v>
      </c>
      <c r="AL27" s="397"/>
      <c r="AM27" s="140">
        <v>0</v>
      </c>
      <c r="AN27" s="140">
        <v>0</v>
      </c>
      <c r="AO27" s="140">
        <v>0</v>
      </c>
      <c r="AP27" s="140">
        <v>0</v>
      </c>
      <c r="AQ27" s="140">
        <v>0</v>
      </c>
      <c r="AR27" s="140">
        <v>0</v>
      </c>
      <c r="AS27" s="397"/>
      <c r="AT27" s="140">
        <v>0</v>
      </c>
      <c r="AU27" s="140">
        <v>0</v>
      </c>
      <c r="AV27" s="140">
        <v>0</v>
      </c>
      <c r="AW27" s="140">
        <v>0</v>
      </c>
      <c r="AX27" s="140">
        <v>0</v>
      </c>
      <c r="AY27" s="140">
        <v>0</v>
      </c>
      <c r="AZ27" s="397"/>
      <c r="BA27" s="140">
        <v>0</v>
      </c>
      <c r="BB27" s="140">
        <v>0</v>
      </c>
      <c r="BC27" s="140">
        <v>0</v>
      </c>
      <c r="BD27" s="140">
        <v>0</v>
      </c>
      <c r="BE27" s="140">
        <v>0</v>
      </c>
      <c r="BF27" s="140">
        <v>0</v>
      </c>
      <c r="BG27" s="397"/>
      <c r="BH27" s="140">
        <v>0</v>
      </c>
      <c r="BI27" s="140">
        <v>0</v>
      </c>
      <c r="BJ27" s="140">
        <v>0</v>
      </c>
      <c r="BK27" s="140">
        <v>0</v>
      </c>
      <c r="BL27" s="140">
        <v>0</v>
      </c>
      <c r="BM27" s="140">
        <v>0</v>
      </c>
      <c r="BN27" s="397"/>
      <c r="BO27" s="140">
        <v>0</v>
      </c>
      <c r="BP27" s="140">
        <v>0</v>
      </c>
      <c r="BQ27" s="140">
        <v>0</v>
      </c>
      <c r="BR27" s="140">
        <v>0</v>
      </c>
      <c r="BS27" s="140">
        <v>0</v>
      </c>
      <c r="BT27" s="140">
        <v>0</v>
      </c>
      <c r="BU27" s="397"/>
      <c r="BV27" s="140">
        <v>0</v>
      </c>
      <c r="BW27" s="140">
        <v>0</v>
      </c>
      <c r="BX27" s="140">
        <v>0</v>
      </c>
      <c r="BY27" s="140">
        <v>0</v>
      </c>
      <c r="BZ27" s="140">
        <v>0</v>
      </c>
      <c r="CA27" s="140">
        <v>0</v>
      </c>
      <c r="CB27" s="397"/>
      <c r="CC27" s="140">
        <v>0</v>
      </c>
      <c r="CD27" s="140">
        <v>0</v>
      </c>
      <c r="CE27" s="140">
        <v>0</v>
      </c>
      <c r="CF27" s="140">
        <v>0</v>
      </c>
      <c r="CG27" s="140">
        <v>0</v>
      </c>
      <c r="CH27" s="140">
        <v>0</v>
      </c>
      <c r="CI27" s="397"/>
      <c r="CJ27" s="140">
        <v>0</v>
      </c>
      <c r="CK27" s="140">
        <v>0</v>
      </c>
      <c r="CL27" s="140">
        <v>0</v>
      </c>
      <c r="CM27" s="140">
        <v>0</v>
      </c>
      <c r="CN27" s="140">
        <v>0</v>
      </c>
      <c r="CO27" s="140">
        <v>0</v>
      </c>
      <c r="CP27" s="397"/>
      <c r="CQ27" s="140">
        <v>0</v>
      </c>
      <c r="CR27" s="140">
        <v>0</v>
      </c>
      <c r="CS27" s="140">
        <v>0</v>
      </c>
      <c r="CT27" s="140">
        <v>0</v>
      </c>
      <c r="CU27" s="140">
        <v>0</v>
      </c>
      <c r="CV27" s="140">
        <v>0</v>
      </c>
      <c r="CW27" s="397"/>
      <c r="CX27" s="140">
        <v>0</v>
      </c>
      <c r="CY27" s="140">
        <v>0</v>
      </c>
      <c r="CZ27" s="140">
        <v>0</v>
      </c>
      <c r="DA27" s="140">
        <v>0</v>
      </c>
      <c r="DB27" s="140">
        <v>0</v>
      </c>
      <c r="DC27" s="140">
        <v>0</v>
      </c>
      <c r="DD27" s="397"/>
      <c r="DE27" s="140">
        <v>0</v>
      </c>
      <c r="DF27" s="140">
        <v>0</v>
      </c>
      <c r="DG27" s="140">
        <v>0</v>
      </c>
      <c r="DH27" s="140">
        <v>0</v>
      </c>
      <c r="DI27" s="140">
        <v>0</v>
      </c>
      <c r="DJ27" s="140">
        <v>0</v>
      </c>
      <c r="DK27" s="397"/>
      <c r="DL27" s="140">
        <v>0</v>
      </c>
      <c r="DM27" s="140">
        <v>0</v>
      </c>
      <c r="DN27" s="140">
        <v>0</v>
      </c>
      <c r="DO27" s="140">
        <v>0</v>
      </c>
      <c r="DP27" s="140">
        <v>0</v>
      </c>
      <c r="DQ27" s="140">
        <v>0</v>
      </c>
      <c r="DR27" s="397"/>
      <c r="DS27" s="140">
        <v>0</v>
      </c>
      <c r="DT27" s="140">
        <v>0</v>
      </c>
      <c r="DU27" s="140">
        <v>0</v>
      </c>
      <c r="DV27" s="140">
        <v>0</v>
      </c>
      <c r="DW27" s="140">
        <v>0</v>
      </c>
      <c r="DX27" s="140">
        <v>0</v>
      </c>
      <c r="DY27" s="397"/>
      <c r="DZ27" s="140">
        <v>0</v>
      </c>
      <c r="EA27" s="140">
        <v>0</v>
      </c>
      <c r="EB27" s="140">
        <v>0</v>
      </c>
      <c r="EC27" s="140">
        <v>0</v>
      </c>
      <c r="ED27" s="140">
        <v>0</v>
      </c>
      <c r="EE27" s="140">
        <v>0</v>
      </c>
      <c r="EF27" s="397"/>
      <c r="EG27" s="140">
        <v>0</v>
      </c>
      <c r="EH27" s="140">
        <v>0</v>
      </c>
      <c r="EI27" s="140">
        <v>0</v>
      </c>
      <c r="EJ27" s="140">
        <v>0</v>
      </c>
      <c r="EK27" s="140">
        <v>0</v>
      </c>
      <c r="EL27" s="140">
        <v>0</v>
      </c>
      <c r="EM27" s="397"/>
      <c r="EN27" s="140">
        <v>0</v>
      </c>
      <c r="EO27" s="140">
        <v>0</v>
      </c>
      <c r="EP27" s="140">
        <v>0</v>
      </c>
      <c r="EQ27" s="140">
        <v>0</v>
      </c>
      <c r="ER27" s="140">
        <v>0</v>
      </c>
      <c r="ES27" s="140">
        <v>0</v>
      </c>
      <c r="ET27" s="397"/>
      <c r="EU27" s="140">
        <v>0</v>
      </c>
      <c r="EV27" s="140">
        <v>0</v>
      </c>
      <c r="EW27" s="140">
        <v>0</v>
      </c>
      <c r="EX27" s="140">
        <v>0</v>
      </c>
      <c r="EY27" s="140">
        <v>0</v>
      </c>
      <c r="EZ27" s="140">
        <v>0</v>
      </c>
      <c r="FA27" s="397"/>
      <c r="FB27" s="140">
        <v>0</v>
      </c>
      <c r="FC27" s="140">
        <v>0</v>
      </c>
      <c r="FD27" s="140">
        <v>0</v>
      </c>
      <c r="FE27" s="140">
        <v>0</v>
      </c>
      <c r="FF27" s="140">
        <v>0</v>
      </c>
      <c r="FG27" s="140">
        <v>0</v>
      </c>
      <c r="FH27" s="397"/>
      <c r="FI27" s="140">
        <v>0</v>
      </c>
      <c r="FJ27" s="140">
        <v>0</v>
      </c>
      <c r="FK27" s="140">
        <v>0</v>
      </c>
      <c r="FL27" s="140">
        <v>0</v>
      </c>
      <c r="FM27" s="140">
        <v>0</v>
      </c>
      <c r="FN27" s="140">
        <v>0</v>
      </c>
      <c r="FO27" s="397"/>
      <c r="FP27" s="140">
        <v>0</v>
      </c>
      <c r="FQ27" s="140">
        <v>0</v>
      </c>
      <c r="FR27" s="140">
        <v>0</v>
      </c>
      <c r="FS27" s="140">
        <v>0</v>
      </c>
      <c r="FT27" s="140">
        <v>0</v>
      </c>
      <c r="FU27" s="140">
        <v>0</v>
      </c>
      <c r="FV27" s="397"/>
      <c r="FW27" s="140">
        <v>0</v>
      </c>
      <c r="FX27" s="140">
        <v>0</v>
      </c>
      <c r="FY27" s="140">
        <v>0</v>
      </c>
      <c r="FZ27" s="140">
        <v>0</v>
      </c>
      <c r="GA27" s="140">
        <v>0</v>
      </c>
      <c r="GB27" s="140">
        <v>0</v>
      </c>
      <c r="GC27" s="397"/>
      <c r="GD27" s="467" t="str">
        <f t="shared" si="6"/>
        <v>BCK-24  A            </v>
      </c>
      <c r="GE27" s="18">
        <f aca="true" t="shared" si="7" ref="GE27:GI31">D27+K27+R27+Y27+AF27+AM27+AT27+BA27+BH27+BO27+BV27+CC27+CJ27+CQ27+CX27+DE27+DL27+DS27+DZ27+EG27+EN27+EU27+FB27+FI27+FP27+FW27</f>
        <v>0</v>
      </c>
      <c r="GF27" s="17">
        <f t="shared" si="7"/>
        <v>0</v>
      </c>
      <c r="GG27" s="18">
        <f t="shared" si="7"/>
        <v>0</v>
      </c>
      <c r="GH27" s="18">
        <f t="shared" si="7"/>
        <v>0</v>
      </c>
      <c r="GI27" s="18">
        <f t="shared" si="7"/>
        <v>0</v>
      </c>
      <c r="GJ27" s="17">
        <v>0</v>
      </c>
      <c r="GK27" s="397"/>
      <c r="GL27" s="19"/>
      <c r="GM27" s="19"/>
      <c r="GN27" s="85" t="s">
        <v>184</v>
      </c>
      <c r="GO27" s="84">
        <v>10</v>
      </c>
      <c r="GP27" s="19">
        <v>6.78</v>
      </c>
      <c r="GQ27" s="84"/>
      <c r="GU27" s="20"/>
      <c r="GV27" s="20"/>
      <c r="GW27" s="20"/>
    </row>
    <row r="28" spans="1:205" ht="15.75">
      <c r="A28" s="349">
        <v>25</v>
      </c>
      <c r="B28" s="11" t="s">
        <v>45</v>
      </c>
      <c r="C28" s="10" t="s">
        <v>112</v>
      </c>
      <c r="D28" s="140">
        <v>0</v>
      </c>
      <c r="E28" s="140">
        <v>0</v>
      </c>
      <c r="F28" s="140">
        <v>0</v>
      </c>
      <c r="G28" s="140">
        <v>0</v>
      </c>
      <c r="H28" s="140">
        <v>0</v>
      </c>
      <c r="I28" s="408">
        <v>0</v>
      </c>
      <c r="J28" s="397"/>
      <c r="K28" s="420">
        <v>0</v>
      </c>
      <c r="L28" s="140">
        <v>0</v>
      </c>
      <c r="M28" s="140">
        <v>0</v>
      </c>
      <c r="N28" s="140">
        <v>0</v>
      </c>
      <c r="O28" s="140">
        <v>0</v>
      </c>
      <c r="P28" s="140">
        <v>0</v>
      </c>
      <c r="Q28" s="397"/>
      <c r="R28" s="140">
        <v>0</v>
      </c>
      <c r="S28" s="140">
        <v>0</v>
      </c>
      <c r="T28" s="140">
        <v>0</v>
      </c>
      <c r="U28" s="140">
        <v>0</v>
      </c>
      <c r="V28" s="140">
        <v>0</v>
      </c>
      <c r="W28" s="140">
        <v>0</v>
      </c>
      <c r="X28" s="397"/>
      <c r="Y28" s="140">
        <v>0</v>
      </c>
      <c r="Z28" s="140">
        <v>0</v>
      </c>
      <c r="AA28" s="140">
        <v>0</v>
      </c>
      <c r="AB28" s="140">
        <v>0</v>
      </c>
      <c r="AC28" s="140">
        <v>0</v>
      </c>
      <c r="AD28" s="140">
        <v>0</v>
      </c>
      <c r="AE28" s="397"/>
      <c r="AF28" s="140">
        <v>0</v>
      </c>
      <c r="AG28" s="140">
        <v>0</v>
      </c>
      <c r="AH28" s="140">
        <v>0</v>
      </c>
      <c r="AI28" s="140">
        <v>0</v>
      </c>
      <c r="AJ28" s="140">
        <v>0</v>
      </c>
      <c r="AK28" s="140">
        <v>0</v>
      </c>
      <c r="AL28" s="397"/>
      <c r="AM28" s="140">
        <v>0</v>
      </c>
      <c r="AN28" s="140">
        <v>0</v>
      </c>
      <c r="AO28" s="140">
        <v>0</v>
      </c>
      <c r="AP28" s="140">
        <v>0</v>
      </c>
      <c r="AQ28" s="140">
        <v>0</v>
      </c>
      <c r="AR28" s="140">
        <v>0</v>
      </c>
      <c r="AS28" s="397"/>
      <c r="AT28" s="140">
        <v>0</v>
      </c>
      <c r="AU28" s="140">
        <v>0</v>
      </c>
      <c r="AV28" s="140">
        <v>0</v>
      </c>
      <c r="AW28" s="140">
        <v>0</v>
      </c>
      <c r="AX28" s="140">
        <v>0</v>
      </c>
      <c r="AY28" s="140">
        <v>0</v>
      </c>
      <c r="AZ28" s="397"/>
      <c r="BA28" s="140">
        <v>0</v>
      </c>
      <c r="BB28" s="140">
        <v>0</v>
      </c>
      <c r="BC28" s="140">
        <v>0</v>
      </c>
      <c r="BD28" s="140">
        <v>0</v>
      </c>
      <c r="BE28" s="140">
        <v>0</v>
      </c>
      <c r="BF28" s="140">
        <v>0</v>
      </c>
      <c r="BG28" s="397"/>
      <c r="BH28" s="140">
        <v>0</v>
      </c>
      <c r="BI28" s="140">
        <v>0</v>
      </c>
      <c r="BJ28" s="140">
        <v>0</v>
      </c>
      <c r="BK28" s="140">
        <v>0</v>
      </c>
      <c r="BL28" s="140">
        <v>0</v>
      </c>
      <c r="BM28" s="140">
        <v>0</v>
      </c>
      <c r="BN28" s="397"/>
      <c r="BO28" s="140">
        <v>0</v>
      </c>
      <c r="BP28" s="140">
        <v>0</v>
      </c>
      <c r="BQ28" s="140">
        <v>0</v>
      </c>
      <c r="BR28" s="140">
        <v>0</v>
      </c>
      <c r="BS28" s="140">
        <v>0</v>
      </c>
      <c r="BT28" s="140">
        <v>0</v>
      </c>
      <c r="BU28" s="397"/>
      <c r="BV28" s="140">
        <v>0</v>
      </c>
      <c r="BW28" s="140">
        <v>0</v>
      </c>
      <c r="BX28" s="140">
        <v>0</v>
      </c>
      <c r="BY28" s="140">
        <v>0</v>
      </c>
      <c r="BZ28" s="140">
        <v>0</v>
      </c>
      <c r="CA28" s="140">
        <v>0</v>
      </c>
      <c r="CB28" s="397"/>
      <c r="CC28" s="140">
        <v>0</v>
      </c>
      <c r="CD28" s="140">
        <v>0</v>
      </c>
      <c r="CE28" s="140">
        <v>0</v>
      </c>
      <c r="CF28" s="140">
        <v>0</v>
      </c>
      <c r="CG28" s="140">
        <v>0</v>
      </c>
      <c r="CH28" s="140">
        <v>0</v>
      </c>
      <c r="CI28" s="397"/>
      <c r="CJ28" s="140">
        <v>0</v>
      </c>
      <c r="CK28" s="140">
        <v>0</v>
      </c>
      <c r="CL28" s="140">
        <v>0</v>
      </c>
      <c r="CM28" s="140">
        <v>0</v>
      </c>
      <c r="CN28" s="140">
        <v>0</v>
      </c>
      <c r="CO28" s="140">
        <v>0</v>
      </c>
      <c r="CP28" s="397"/>
      <c r="CQ28" s="140">
        <v>0</v>
      </c>
      <c r="CR28" s="140">
        <v>0</v>
      </c>
      <c r="CS28" s="140">
        <v>0</v>
      </c>
      <c r="CT28" s="140">
        <v>0</v>
      </c>
      <c r="CU28" s="140">
        <v>0</v>
      </c>
      <c r="CV28" s="140">
        <v>0</v>
      </c>
      <c r="CW28" s="397"/>
      <c r="CX28" s="140">
        <v>0</v>
      </c>
      <c r="CY28" s="140">
        <v>0</v>
      </c>
      <c r="CZ28" s="140">
        <v>0</v>
      </c>
      <c r="DA28" s="140">
        <v>0</v>
      </c>
      <c r="DB28" s="140">
        <v>0</v>
      </c>
      <c r="DC28" s="140">
        <v>0</v>
      </c>
      <c r="DD28" s="397"/>
      <c r="DE28" s="140">
        <v>0</v>
      </c>
      <c r="DF28" s="140">
        <v>0</v>
      </c>
      <c r="DG28" s="140">
        <v>0</v>
      </c>
      <c r="DH28" s="140">
        <v>0</v>
      </c>
      <c r="DI28" s="140">
        <v>0</v>
      </c>
      <c r="DJ28" s="140">
        <v>0</v>
      </c>
      <c r="DK28" s="397"/>
      <c r="DL28" s="140">
        <v>0</v>
      </c>
      <c r="DM28" s="140">
        <v>0</v>
      </c>
      <c r="DN28" s="140">
        <v>0</v>
      </c>
      <c r="DO28" s="140">
        <v>0</v>
      </c>
      <c r="DP28" s="140">
        <v>0</v>
      </c>
      <c r="DQ28" s="140">
        <v>0</v>
      </c>
      <c r="DR28" s="397"/>
      <c r="DS28" s="140">
        <v>0</v>
      </c>
      <c r="DT28" s="140">
        <v>0</v>
      </c>
      <c r="DU28" s="140">
        <v>0</v>
      </c>
      <c r="DV28" s="140">
        <v>0</v>
      </c>
      <c r="DW28" s="140">
        <v>0</v>
      </c>
      <c r="DX28" s="140">
        <v>0</v>
      </c>
      <c r="DY28" s="397"/>
      <c r="DZ28" s="140">
        <v>0</v>
      </c>
      <c r="EA28" s="140">
        <v>0</v>
      </c>
      <c r="EB28" s="140">
        <v>0</v>
      </c>
      <c r="EC28" s="140">
        <v>0</v>
      </c>
      <c r="ED28" s="140">
        <v>0</v>
      </c>
      <c r="EE28" s="140">
        <v>0</v>
      </c>
      <c r="EF28" s="397"/>
      <c r="EG28" s="140">
        <v>0</v>
      </c>
      <c r="EH28" s="140">
        <v>0</v>
      </c>
      <c r="EI28" s="140">
        <v>0</v>
      </c>
      <c r="EJ28" s="140">
        <v>0</v>
      </c>
      <c r="EK28" s="140">
        <v>0</v>
      </c>
      <c r="EL28" s="140">
        <v>0</v>
      </c>
      <c r="EM28" s="397"/>
      <c r="EN28" s="140">
        <v>0</v>
      </c>
      <c r="EO28" s="140">
        <v>0</v>
      </c>
      <c r="EP28" s="140">
        <v>0</v>
      </c>
      <c r="EQ28" s="140">
        <v>0</v>
      </c>
      <c r="ER28" s="140">
        <v>0</v>
      </c>
      <c r="ES28" s="140">
        <v>0</v>
      </c>
      <c r="ET28" s="397"/>
      <c r="EU28" s="140">
        <v>0</v>
      </c>
      <c r="EV28" s="140">
        <v>0</v>
      </c>
      <c r="EW28" s="140">
        <v>0</v>
      </c>
      <c r="EX28" s="140">
        <v>0</v>
      </c>
      <c r="EY28" s="140">
        <v>0</v>
      </c>
      <c r="EZ28" s="140">
        <v>0</v>
      </c>
      <c r="FA28" s="397"/>
      <c r="FB28" s="140">
        <v>0</v>
      </c>
      <c r="FC28" s="140">
        <v>0</v>
      </c>
      <c r="FD28" s="140">
        <v>0</v>
      </c>
      <c r="FE28" s="140">
        <v>0</v>
      </c>
      <c r="FF28" s="140">
        <v>0</v>
      </c>
      <c r="FG28" s="140">
        <v>0</v>
      </c>
      <c r="FH28" s="397"/>
      <c r="FI28" s="140">
        <v>0</v>
      </c>
      <c r="FJ28" s="140">
        <v>0</v>
      </c>
      <c r="FK28" s="140">
        <v>0</v>
      </c>
      <c r="FL28" s="140">
        <v>0</v>
      </c>
      <c r="FM28" s="140">
        <v>0</v>
      </c>
      <c r="FN28" s="140">
        <v>0</v>
      </c>
      <c r="FO28" s="397"/>
      <c r="FP28" s="140">
        <v>0</v>
      </c>
      <c r="FQ28" s="140">
        <v>0</v>
      </c>
      <c r="FR28" s="140">
        <v>0</v>
      </c>
      <c r="FS28" s="140">
        <v>0</v>
      </c>
      <c r="FT28" s="140">
        <v>0</v>
      </c>
      <c r="FU28" s="140">
        <v>0</v>
      </c>
      <c r="FV28" s="397"/>
      <c r="FW28" s="140">
        <v>0</v>
      </c>
      <c r="FX28" s="140">
        <v>0</v>
      </c>
      <c r="FY28" s="140">
        <v>0</v>
      </c>
      <c r="FZ28" s="140">
        <v>0</v>
      </c>
      <c r="GA28" s="140">
        <v>0</v>
      </c>
      <c r="GB28" s="140">
        <v>0</v>
      </c>
      <c r="GC28" s="397"/>
      <c r="GD28" s="467" t="str">
        <f t="shared" si="6"/>
        <v>BCK-27               </v>
      </c>
      <c r="GE28" s="18">
        <f t="shared" si="7"/>
        <v>0</v>
      </c>
      <c r="GF28" s="17">
        <f t="shared" si="7"/>
        <v>0</v>
      </c>
      <c r="GG28" s="18">
        <f t="shared" si="7"/>
        <v>0</v>
      </c>
      <c r="GH28" s="18">
        <f t="shared" si="7"/>
        <v>0</v>
      </c>
      <c r="GI28" s="18">
        <f t="shared" si="7"/>
        <v>0</v>
      </c>
      <c r="GJ28" s="17">
        <f>I28+P28+W28+AD28+AK28+AR28+AY28+BF28+BM28+BT28+CA28+CH28+CO28+CV28+DC28+DJ28+DQ28+DX28+EE28+EL28+ES28+EZ28+FG28+FN28+FU28+GB28</f>
        <v>0</v>
      </c>
      <c r="GK28" s="397"/>
      <c r="GL28" s="19"/>
      <c r="GM28" s="19"/>
      <c r="GN28" s="85" t="s">
        <v>210</v>
      </c>
      <c r="GO28" s="84">
        <v>5</v>
      </c>
      <c r="GP28" s="84">
        <v>3.76</v>
      </c>
      <c r="GQ28" s="84">
        <v>2.18</v>
      </c>
      <c r="GU28" s="20"/>
      <c r="GV28" s="20"/>
      <c r="GW28" s="20"/>
    </row>
    <row r="29" spans="1:205" ht="15.75">
      <c r="A29" s="349">
        <v>26</v>
      </c>
      <c r="B29" s="11" t="s">
        <v>163</v>
      </c>
      <c r="C29" s="10" t="s">
        <v>164</v>
      </c>
      <c r="D29" s="140">
        <v>0</v>
      </c>
      <c r="E29" s="140">
        <v>0</v>
      </c>
      <c r="F29" s="140">
        <v>0</v>
      </c>
      <c r="G29" s="140">
        <v>0</v>
      </c>
      <c r="H29" s="140">
        <v>0</v>
      </c>
      <c r="I29" s="408">
        <v>0</v>
      </c>
      <c r="J29" s="397"/>
      <c r="K29" s="420">
        <v>0</v>
      </c>
      <c r="L29" s="140">
        <v>0</v>
      </c>
      <c r="M29" s="140">
        <v>0</v>
      </c>
      <c r="N29" s="140">
        <v>0</v>
      </c>
      <c r="O29" s="140">
        <v>0</v>
      </c>
      <c r="P29" s="140">
        <v>0</v>
      </c>
      <c r="Q29" s="397"/>
      <c r="R29" s="140">
        <v>0</v>
      </c>
      <c r="S29" s="140">
        <v>0</v>
      </c>
      <c r="T29" s="140">
        <v>0</v>
      </c>
      <c r="U29" s="140">
        <v>0</v>
      </c>
      <c r="V29" s="140">
        <v>0</v>
      </c>
      <c r="W29" s="140">
        <v>0</v>
      </c>
      <c r="X29" s="397"/>
      <c r="Y29" s="140">
        <v>0</v>
      </c>
      <c r="Z29" s="140">
        <v>0</v>
      </c>
      <c r="AA29" s="140">
        <v>0</v>
      </c>
      <c r="AB29" s="140">
        <v>0</v>
      </c>
      <c r="AC29" s="140">
        <v>0</v>
      </c>
      <c r="AD29" s="140">
        <v>0</v>
      </c>
      <c r="AE29" s="397"/>
      <c r="AF29" s="140">
        <v>0</v>
      </c>
      <c r="AG29" s="140">
        <v>0</v>
      </c>
      <c r="AH29" s="140">
        <v>0</v>
      </c>
      <c r="AI29" s="140">
        <v>0</v>
      </c>
      <c r="AJ29" s="140">
        <v>0</v>
      </c>
      <c r="AK29" s="140">
        <v>0</v>
      </c>
      <c r="AL29" s="397"/>
      <c r="AM29" s="140">
        <v>0</v>
      </c>
      <c r="AN29" s="140">
        <v>0</v>
      </c>
      <c r="AO29" s="140">
        <v>0</v>
      </c>
      <c r="AP29" s="140">
        <v>0</v>
      </c>
      <c r="AQ29" s="140">
        <v>0</v>
      </c>
      <c r="AR29" s="140">
        <v>0</v>
      </c>
      <c r="AS29" s="397"/>
      <c r="AT29" s="140">
        <v>0</v>
      </c>
      <c r="AU29" s="140">
        <v>0</v>
      </c>
      <c r="AV29" s="140">
        <v>0</v>
      </c>
      <c r="AW29" s="140">
        <v>0</v>
      </c>
      <c r="AX29" s="140">
        <v>0</v>
      </c>
      <c r="AY29" s="140">
        <v>0</v>
      </c>
      <c r="AZ29" s="397"/>
      <c r="BA29" s="140">
        <v>0</v>
      </c>
      <c r="BB29" s="140">
        <v>0</v>
      </c>
      <c r="BC29" s="140">
        <v>0</v>
      </c>
      <c r="BD29" s="140">
        <v>0</v>
      </c>
      <c r="BE29" s="140">
        <v>0</v>
      </c>
      <c r="BF29" s="140">
        <v>0</v>
      </c>
      <c r="BG29" s="397"/>
      <c r="BH29" s="140">
        <v>0</v>
      </c>
      <c r="BI29" s="140">
        <v>0</v>
      </c>
      <c r="BJ29" s="140">
        <v>0</v>
      </c>
      <c r="BK29" s="140">
        <v>0</v>
      </c>
      <c r="BL29" s="140">
        <v>0</v>
      </c>
      <c r="BM29" s="140">
        <v>0</v>
      </c>
      <c r="BN29" s="397"/>
      <c r="BO29" s="140">
        <v>0</v>
      </c>
      <c r="BP29" s="140">
        <v>0</v>
      </c>
      <c r="BQ29" s="140">
        <v>0</v>
      </c>
      <c r="BR29" s="140">
        <v>0</v>
      </c>
      <c r="BS29" s="140">
        <v>0</v>
      </c>
      <c r="BT29" s="140">
        <v>0</v>
      </c>
      <c r="BU29" s="397"/>
      <c r="BV29" s="140">
        <v>0</v>
      </c>
      <c r="BW29" s="140">
        <v>0</v>
      </c>
      <c r="BX29" s="140">
        <v>0</v>
      </c>
      <c r="BY29" s="140">
        <v>0</v>
      </c>
      <c r="BZ29" s="140">
        <v>0</v>
      </c>
      <c r="CA29" s="140">
        <v>0</v>
      </c>
      <c r="CB29" s="397"/>
      <c r="CC29" s="140">
        <v>0</v>
      </c>
      <c r="CD29" s="140">
        <v>0</v>
      </c>
      <c r="CE29" s="140">
        <v>0</v>
      </c>
      <c r="CF29" s="140">
        <v>0</v>
      </c>
      <c r="CG29" s="140">
        <v>0</v>
      </c>
      <c r="CH29" s="140">
        <v>0</v>
      </c>
      <c r="CI29" s="397"/>
      <c r="CJ29" s="140">
        <v>0</v>
      </c>
      <c r="CK29" s="140">
        <v>0</v>
      </c>
      <c r="CL29" s="140">
        <v>0</v>
      </c>
      <c r="CM29" s="140">
        <v>0</v>
      </c>
      <c r="CN29" s="140">
        <v>0</v>
      </c>
      <c r="CO29" s="140">
        <v>0</v>
      </c>
      <c r="CP29" s="397"/>
      <c r="CQ29" s="140">
        <v>0</v>
      </c>
      <c r="CR29" s="140">
        <v>0</v>
      </c>
      <c r="CS29" s="140">
        <v>0</v>
      </c>
      <c r="CT29" s="140">
        <v>0</v>
      </c>
      <c r="CU29" s="140">
        <v>0</v>
      </c>
      <c r="CV29" s="140">
        <v>0</v>
      </c>
      <c r="CW29" s="397"/>
      <c r="CX29" s="140">
        <v>0</v>
      </c>
      <c r="CY29" s="140">
        <v>0</v>
      </c>
      <c r="CZ29" s="140">
        <v>0</v>
      </c>
      <c r="DA29" s="140">
        <v>0</v>
      </c>
      <c r="DB29" s="140">
        <v>0</v>
      </c>
      <c r="DC29" s="140">
        <v>0</v>
      </c>
      <c r="DD29" s="397"/>
      <c r="DE29" s="140">
        <v>0</v>
      </c>
      <c r="DF29" s="140">
        <v>0</v>
      </c>
      <c r="DG29" s="140">
        <v>0</v>
      </c>
      <c r="DH29" s="140">
        <v>0</v>
      </c>
      <c r="DI29" s="140">
        <v>0</v>
      </c>
      <c r="DJ29" s="140">
        <v>0</v>
      </c>
      <c r="DK29" s="397"/>
      <c r="DL29" s="140">
        <v>0</v>
      </c>
      <c r="DM29" s="140">
        <v>0</v>
      </c>
      <c r="DN29" s="140">
        <v>0</v>
      </c>
      <c r="DO29" s="140">
        <v>0</v>
      </c>
      <c r="DP29" s="140">
        <v>0</v>
      </c>
      <c r="DQ29" s="140">
        <v>0</v>
      </c>
      <c r="DR29" s="397"/>
      <c r="DS29" s="140">
        <v>0</v>
      </c>
      <c r="DT29" s="140">
        <v>0</v>
      </c>
      <c r="DU29" s="140">
        <v>0</v>
      </c>
      <c r="DV29" s="140">
        <v>0</v>
      </c>
      <c r="DW29" s="140">
        <v>0</v>
      </c>
      <c r="DX29" s="140">
        <v>0</v>
      </c>
      <c r="DY29" s="397"/>
      <c r="DZ29" s="140">
        <v>0</v>
      </c>
      <c r="EA29" s="140">
        <v>0</v>
      </c>
      <c r="EB29" s="140">
        <v>0</v>
      </c>
      <c r="EC29" s="140">
        <v>0</v>
      </c>
      <c r="ED29" s="140">
        <v>0</v>
      </c>
      <c r="EE29" s="140">
        <v>0</v>
      </c>
      <c r="EF29" s="397"/>
      <c r="EG29" s="140">
        <v>0</v>
      </c>
      <c r="EH29" s="140">
        <v>0</v>
      </c>
      <c r="EI29" s="140">
        <v>0</v>
      </c>
      <c r="EJ29" s="140">
        <v>0</v>
      </c>
      <c r="EK29" s="140">
        <v>0</v>
      </c>
      <c r="EL29" s="140">
        <v>0</v>
      </c>
      <c r="EM29" s="397"/>
      <c r="EN29" s="140">
        <v>0</v>
      </c>
      <c r="EO29" s="140">
        <v>0</v>
      </c>
      <c r="EP29" s="140">
        <v>0</v>
      </c>
      <c r="EQ29" s="140">
        <v>0</v>
      </c>
      <c r="ER29" s="140">
        <v>0</v>
      </c>
      <c r="ES29" s="140">
        <v>0</v>
      </c>
      <c r="ET29" s="397"/>
      <c r="EU29" s="140">
        <v>0</v>
      </c>
      <c r="EV29" s="140">
        <v>0</v>
      </c>
      <c r="EW29" s="140">
        <v>0</v>
      </c>
      <c r="EX29" s="140">
        <v>0</v>
      </c>
      <c r="EY29" s="140">
        <v>0</v>
      </c>
      <c r="EZ29" s="140">
        <v>0</v>
      </c>
      <c r="FA29" s="397"/>
      <c r="FB29" s="140">
        <v>0</v>
      </c>
      <c r="FC29" s="140">
        <v>0</v>
      </c>
      <c r="FD29" s="140">
        <v>0</v>
      </c>
      <c r="FE29" s="140">
        <v>0</v>
      </c>
      <c r="FF29" s="140">
        <v>0</v>
      </c>
      <c r="FG29" s="140">
        <v>0</v>
      </c>
      <c r="FH29" s="397"/>
      <c r="FI29" s="140">
        <v>0</v>
      </c>
      <c r="FJ29" s="140">
        <v>0</v>
      </c>
      <c r="FK29" s="140">
        <v>0</v>
      </c>
      <c r="FL29" s="140">
        <v>0</v>
      </c>
      <c r="FM29" s="140">
        <v>0</v>
      </c>
      <c r="FN29" s="140">
        <v>0</v>
      </c>
      <c r="FO29" s="397"/>
      <c r="FP29" s="140">
        <v>0</v>
      </c>
      <c r="FQ29" s="140">
        <v>0</v>
      </c>
      <c r="FR29" s="140">
        <v>0</v>
      </c>
      <c r="FS29" s="140">
        <v>0</v>
      </c>
      <c r="FT29" s="140">
        <v>0</v>
      </c>
      <c r="FU29" s="140">
        <v>0</v>
      </c>
      <c r="FV29" s="397"/>
      <c r="FW29" s="140">
        <v>0</v>
      </c>
      <c r="FX29" s="140">
        <v>0</v>
      </c>
      <c r="FY29" s="140">
        <v>0</v>
      </c>
      <c r="FZ29" s="140">
        <v>0</v>
      </c>
      <c r="GA29" s="140">
        <v>0</v>
      </c>
      <c r="GB29" s="140">
        <v>0</v>
      </c>
      <c r="GC29" s="397"/>
      <c r="GD29" s="467" t="str">
        <f t="shared" si="6"/>
        <v>BCK-28               </v>
      </c>
      <c r="GE29" s="18">
        <f t="shared" si="7"/>
        <v>0</v>
      </c>
      <c r="GF29" s="17">
        <f t="shared" si="7"/>
        <v>0</v>
      </c>
      <c r="GG29" s="18">
        <f t="shared" si="7"/>
        <v>0</v>
      </c>
      <c r="GH29" s="18">
        <f t="shared" si="7"/>
        <v>0</v>
      </c>
      <c r="GI29" s="18">
        <f t="shared" si="7"/>
        <v>0</v>
      </c>
      <c r="GJ29" s="17">
        <f>I29+P29+W29+AD29+AK29+AR29+AY29+BF29+BM29+BT29+CA29+CH29+CO29+CV29+DC29+DJ29+DQ29+DX29+EE29+EL29+ES29+EZ29+FG29+FN29+FU29+GB29</f>
        <v>0</v>
      </c>
      <c r="GK29" s="397"/>
      <c r="GL29" s="19"/>
      <c r="GM29" s="19"/>
      <c r="GN29" s="19"/>
      <c r="GO29" s="84"/>
      <c r="GP29" s="84"/>
      <c r="GQ29" s="84"/>
      <c r="GU29" s="20"/>
      <c r="GV29" s="20"/>
      <c r="GW29" s="20"/>
    </row>
    <row r="30" spans="1:205" ht="22.5">
      <c r="A30" s="349">
        <v>27</v>
      </c>
      <c r="B30" s="11" t="s">
        <v>46</v>
      </c>
      <c r="C30" s="11" t="s">
        <v>47</v>
      </c>
      <c r="D30" s="140">
        <v>0</v>
      </c>
      <c r="E30" s="140">
        <v>0</v>
      </c>
      <c r="F30" s="140">
        <v>0</v>
      </c>
      <c r="G30" s="140">
        <v>0</v>
      </c>
      <c r="H30" s="140">
        <v>0</v>
      </c>
      <c r="I30" s="408">
        <v>0</v>
      </c>
      <c r="J30" s="397"/>
      <c r="K30" s="420">
        <v>0</v>
      </c>
      <c r="L30" s="140">
        <v>0</v>
      </c>
      <c r="M30" s="140">
        <v>0</v>
      </c>
      <c r="N30" s="140">
        <v>0</v>
      </c>
      <c r="O30" s="140">
        <v>0</v>
      </c>
      <c r="P30" s="140">
        <v>0</v>
      </c>
      <c r="Q30" s="397"/>
      <c r="R30" s="140">
        <v>0</v>
      </c>
      <c r="S30" s="140">
        <v>0</v>
      </c>
      <c r="T30" s="140">
        <v>0</v>
      </c>
      <c r="U30" s="140">
        <v>0</v>
      </c>
      <c r="V30" s="140">
        <v>0</v>
      </c>
      <c r="W30" s="140">
        <v>0</v>
      </c>
      <c r="X30" s="397"/>
      <c r="Y30" s="140">
        <v>0</v>
      </c>
      <c r="Z30" s="140">
        <v>0</v>
      </c>
      <c r="AA30" s="140">
        <v>0</v>
      </c>
      <c r="AB30" s="140">
        <v>0</v>
      </c>
      <c r="AC30" s="140">
        <v>0</v>
      </c>
      <c r="AD30" s="140">
        <v>0</v>
      </c>
      <c r="AE30" s="397"/>
      <c r="AF30" s="140">
        <v>0</v>
      </c>
      <c r="AG30" s="140">
        <v>0</v>
      </c>
      <c r="AH30" s="140">
        <v>0</v>
      </c>
      <c r="AI30" s="140">
        <v>0</v>
      </c>
      <c r="AJ30" s="140">
        <v>0</v>
      </c>
      <c r="AK30" s="140">
        <v>0</v>
      </c>
      <c r="AL30" s="397"/>
      <c r="AM30" s="140">
        <v>0</v>
      </c>
      <c r="AN30" s="140">
        <v>0</v>
      </c>
      <c r="AO30" s="140">
        <v>0</v>
      </c>
      <c r="AP30" s="140">
        <v>0</v>
      </c>
      <c r="AQ30" s="140">
        <v>0</v>
      </c>
      <c r="AR30" s="140">
        <v>0</v>
      </c>
      <c r="AS30" s="397"/>
      <c r="AT30" s="140">
        <v>0</v>
      </c>
      <c r="AU30" s="140">
        <v>0</v>
      </c>
      <c r="AV30" s="140">
        <v>0</v>
      </c>
      <c r="AW30" s="140">
        <v>0</v>
      </c>
      <c r="AX30" s="140">
        <v>0</v>
      </c>
      <c r="AY30" s="140">
        <v>0</v>
      </c>
      <c r="AZ30" s="397"/>
      <c r="BA30" s="140">
        <v>0</v>
      </c>
      <c r="BB30" s="140">
        <v>0</v>
      </c>
      <c r="BC30" s="140">
        <v>0</v>
      </c>
      <c r="BD30" s="140">
        <v>0</v>
      </c>
      <c r="BE30" s="140">
        <v>0</v>
      </c>
      <c r="BF30" s="140">
        <v>0</v>
      </c>
      <c r="BG30" s="397"/>
      <c r="BH30" s="140">
        <v>0</v>
      </c>
      <c r="BI30" s="140">
        <v>0</v>
      </c>
      <c r="BJ30" s="140">
        <v>0</v>
      </c>
      <c r="BK30" s="140">
        <v>0</v>
      </c>
      <c r="BL30" s="140">
        <v>0</v>
      </c>
      <c r="BM30" s="140">
        <v>0</v>
      </c>
      <c r="BN30" s="397"/>
      <c r="BO30" s="140">
        <v>0</v>
      </c>
      <c r="BP30" s="140">
        <v>0</v>
      </c>
      <c r="BQ30" s="140">
        <v>0</v>
      </c>
      <c r="BR30" s="140">
        <v>0</v>
      </c>
      <c r="BS30" s="140">
        <v>0</v>
      </c>
      <c r="BT30" s="140">
        <v>0</v>
      </c>
      <c r="BU30" s="397"/>
      <c r="BV30" s="140">
        <v>0</v>
      </c>
      <c r="BW30" s="140">
        <v>0</v>
      </c>
      <c r="BX30" s="140">
        <v>0</v>
      </c>
      <c r="BY30" s="140">
        <v>0</v>
      </c>
      <c r="BZ30" s="140">
        <v>0</v>
      </c>
      <c r="CA30" s="140">
        <v>0</v>
      </c>
      <c r="CB30" s="397"/>
      <c r="CC30" s="140">
        <v>0</v>
      </c>
      <c r="CD30" s="140">
        <v>0</v>
      </c>
      <c r="CE30" s="140">
        <v>0</v>
      </c>
      <c r="CF30" s="140">
        <v>0</v>
      </c>
      <c r="CG30" s="140">
        <v>0</v>
      </c>
      <c r="CH30" s="140">
        <v>0</v>
      </c>
      <c r="CI30" s="397"/>
      <c r="CJ30" s="140">
        <v>0</v>
      </c>
      <c r="CK30" s="140">
        <v>0</v>
      </c>
      <c r="CL30" s="140">
        <v>0</v>
      </c>
      <c r="CM30" s="140">
        <v>0</v>
      </c>
      <c r="CN30" s="140">
        <v>0</v>
      </c>
      <c r="CO30" s="140">
        <v>0</v>
      </c>
      <c r="CP30" s="397"/>
      <c r="CQ30" s="140">
        <v>0</v>
      </c>
      <c r="CR30" s="140">
        <v>0</v>
      </c>
      <c r="CS30" s="140">
        <v>0</v>
      </c>
      <c r="CT30" s="140">
        <v>0</v>
      </c>
      <c r="CU30" s="140">
        <v>0</v>
      </c>
      <c r="CV30" s="140">
        <v>0</v>
      </c>
      <c r="CW30" s="397"/>
      <c r="CX30" s="140">
        <v>0</v>
      </c>
      <c r="CY30" s="140">
        <v>0</v>
      </c>
      <c r="CZ30" s="140">
        <v>0</v>
      </c>
      <c r="DA30" s="140">
        <v>0</v>
      </c>
      <c r="DB30" s="140">
        <v>0</v>
      </c>
      <c r="DC30" s="140">
        <v>0</v>
      </c>
      <c r="DD30" s="397"/>
      <c r="DE30" s="140">
        <v>0</v>
      </c>
      <c r="DF30" s="140">
        <v>0</v>
      </c>
      <c r="DG30" s="140">
        <v>0</v>
      </c>
      <c r="DH30" s="140">
        <v>0</v>
      </c>
      <c r="DI30" s="140">
        <v>0</v>
      </c>
      <c r="DJ30" s="140">
        <v>0</v>
      </c>
      <c r="DK30" s="397"/>
      <c r="DL30" s="140">
        <v>0</v>
      </c>
      <c r="DM30" s="140">
        <v>0</v>
      </c>
      <c r="DN30" s="140">
        <v>0</v>
      </c>
      <c r="DO30" s="140">
        <v>0</v>
      </c>
      <c r="DP30" s="140">
        <v>0</v>
      </c>
      <c r="DQ30" s="140">
        <v>0</v>
      </c>
      <c r="DR30" s="397"/>
      <c r="DS30" s="140">
        <v>0</v>
      </c>
      <c r="DT30" s="140">
        <v>0</v>
      </c>
      <c r="DU30" s="140">
        <v>0</v>
      </c>
      <c r="DV30" s="140">
        <v>0</v>
      </c>
      <c r="DW30" s="140">
        <v>0</v>
      </c>
      <c r="DX30" s="140">
        <v>0</v>
      </c>
      <c r="DY30" s="397"/>
      <c r="DZ30" s="140">
        <v>0</v>
      </c>
      <c r="EA30" s="140">
        <v>0</v>
      </c>
      <c r="EB30" s="140">
        <v>0</v>
      </c>
      <c r="EC30" s="140">
        <v>0</v>
      </c>
      <c r="ED30" s="140">
        <v>0</v>
      </c>
      <c r="EE30" s="140">
        <v>0</v>
      </c>
      <c r="EF30" s="397"/>
      <c r="EG30" s="140">
        <v>0</v>
      </c>
      <c r="EH30" s="140">
        <v>0</v>
      </c>
      <c r="EI30" s="140">
        <v>0</v>
      </c>
      <c r="EJ30" s="140">
        <v>0</v>
      </c>
      <c r="EK30" s="140">
        <v>0</v>
      </c>
      <c r="EL30" s="140">
        <v>0</v>
      </c>
      <c r="EM30" s="397"/>
      <c r="EN30" s="140">
        <v>0</v>
      </c>
      <c r="EO30" s="140">
        <v>0</v>
      </c>
      <c r="EP30" s="140">
        <v>0</v>
      </c>
      <c r="EQ30" s="140">
        <v>0</v>
      </c>
      <c r="ER30" s="140">
        <v>0</v>
      </c>
      <c r="ES30" s="140">
        <v>0</v>
      </c>
      <c r="ET30" s="397"/>
      <c r="EU30" s="140">
        <v>0</v>
      </c>
      <c r="EV30" s="140">
        <v>0</v>
      </c>
      <c r="EW30" s="140">
        <v>0</v>
      </c>
      <c r="EX30" s="140">
        <v>0</v>
      </c>
      <c r="EY30" s="140">
        <v>0</v>
      </c>
      <c r="EZ30" s="140">
        <v>0</v>
      </c>
      <c r="FA30" s="397"/>
      <c r="FB30" s="140">
        <v>0</v>
      </c>
      <c r="FC30" s="140">
        <v>0</v>
      </c>
      <c r="FD30" s="140">
        <v>0</v>
      </c>
      <c r="FE30" s="140">
        <v>0</v>
      </c>
      <c r="FF30" s="140">
        <v>0</v>
      </c>
      <c r="FG30" s="140">
        <v>0</v>
      </c>
      <c r="FH30" s="397"/>
      <c r="FI30" s="140">
        <v>0</v>
      </c>
      <c r="FJ30" s="140">
        <v>0</v>
      </c>
      <c r="FK30" s="140">
        <v>0</v>
      </c>
      <c r="FL30" s="140">
        <v>0</v>
      </c>
      <c r="FM30" s="140">
        <v>0</v>
      </c>
      <c r="FN30" s="140">
        <v>0</v>
      </c>
      <c r="FO30" s="397"/>
      <c r="FP30" s="140">
        <v>0</v>
      </c>
      <c r="FQ30" s="140">
        <v>0</v>
      </c>
      <c r="FR30" s="140">
        <v>0</v>
      </c>
      <c r="FS30" s="140">
        <v>0</v>
      </c>
      <c r="FT30" s="140">
        <v>0</v>
      </c>
      <c r="FU30" s="140">
        <v>0</v>
      </c>
      <c r="FV30" s="397"/>
      <c r="FW30" s="140">
        <v>0</v>
      </c>
      <c r="FX30" s="140">
        <v>0</v>
      </c>
      <c r="FY30" s="140">
        <v>0</v>
      </c>
      <c r="FZ30" s="140">
        <v>0</v>
      </c>
      <c r="GA30" s="140">
        <v>0</v>
      </c>
      <c r="GB30" s="140">
        <v>0</v>
      </c>
      <c r="GC30" s="397"/>
      <c r="GD30" s="467" t="str">
        <f t="shared" si="6"/>
        <v>BCK-29                </v>
      </c>
      <c r="GE30" s="18">
        <f t="shared" si="7"/>
        <v>0</v>
      </c>
      <c r="GF30" s="17">
        <f t="shared" si="7"/>
        <v>0</v>
      </c>
      <c r="GG30" s="18">
        <f t="shared" si="7"/>
        <v>0</v>
      </c>
      <c r="GH30" s="18">
        <f t="shared" si="7"/>
        <v>0</v>
      </c>
      <c r="GI30" s="18">
        <f t="shared" si="7"/>
        <v>0</v>
      </c>
      <c r="GJ30" s="17">
        <f>I30+P30+W30+AD30+AK30+AR30+AY30+BF30+BM30+BT30+CA30+CH30+CO30+CV30+DC30+DJ30+DQ30+DX30+EE30+EL30+ES30+EZ30+FG30+FN30+FU30+GB30</f>
        <v>0</v>
      </c>
      <c r="GK30" s="397"/>
      <c r="GL30" s="19"/>
      <c r="GM30" s="19"/>
      <c r="GN30" s="19" t="s">
        <v>184</v>
      </c>
      <c r="GO30" s="84">
        <v>1</v>
      </c>
      <c r="GP30" s="84"/>
      <c r="GQ30" s="84"/>
      <c r="GU30" s="20"/>
      <c r="GV30" s="20"/>
      <c r="GW30" s="20"/>
    </row>
    <row r="31" spans="1:205" ht="22.5">
      <c r="A31" s="349">
        <v>28</v>
      </c>
      <c r="B31" s="11" t="s">
        <v>48</v>
      </c>
      <c r="C31" s="11" t="s">
        <v>108</v>
      </c>
      <c r="D31" s="140">
        <v>0</v>
      </c>
      <c r="E31" s="140">
        <v>0</v>
      </c>
      <c r="F31" s="140">
        <v>0</v>
      </c>
      <c r="G31" s="140">
        <v>0</v>
      </c>
      <c r="H31" s="140">
        <v>0</v>
      </c>
      <c r="I31" s="408">
        <v>0</v>
      </c>
      <c r="J31" s="397"/>
      <c r="K31" s="420">
        <v>0</v>
      </c>
      <c r="L31" s="140">
        <v>0</v>
      </c>
      <c r="M31" s="140">
        <v>0</v>
      </c>
      <c r="N31" s="140">
        <v>0</v>
      </c>
      <c r="O31" s="140">
        <v>0</v>
      </c>
      <c r="P31" s="140">
        <v>0</v>
      </c>
      <c r="Q31" s="397"/>
      <c r="R31" s="140">
        <v>0</v>
      </c>
      <c r="S31" s="140">
        <v>0</v>
      </c>
      <c r="T31" s="140">
        <v>0</v>
      </c>
      <c r="U31" s="140">
        <v>0</v>
      </c>
      <c r="V31" s="140">
        <v>0</v>
      </c>
      <c r="W31" s="140">
        <v>0</v>
      </c>
      <c r="X31" s="397"/>
      <c r="Y31" s="140">
        <v>0</v>
      </c>
      <c r="Z31" s="140">
        <v>0</v>
      </c>
      <c r="AA31" s="140">
        <v>0</v>
      </c>
      <c r="AB31" s="140">
        <v>0</v>
      </c>
      <c r="AC31" s="140">
        <v>0</v>
      </c>
      <c r="AD31" s="140">
        <v>0</v>
      </c>
      <c r="AE31" s="397"/>
      <c r="AF31" s="140">
        <v>0</v>
      </c>
      <c r="AG31" s="140">
        <v>0</v>
      </c>
      <c r="AH31" s="140">
        <v>0</v>
      </c>
      <c r="AI31" s="140">
        <v>0</v>
      </c>
      <c r="AJ31" s="140">
        <v>0</v>
      </c>
      <c r="AK31" s="140">
        <v>0</v>
      </c>
      <c r="AL31" s="397"/>
      <c r="AM31" s="140">
        <v>0</v>
      </c>
      <c r="AN31" s="140">
        <v>0</v>
      </c>
      <c r="AO31" s="140">
        <v>0</v>
      </c>
      <c r="AP31" s="140">
        <v>0</v>
      </c>
      <c r="AQ31" s="140">
        <v>0</v>
      </c>
      <c r="AR31" s="140">
        <v>0</v>
      </c>
      <c r="AS31" s="397"/>
      <c r="AT31" s="140">
        <v>0</v>
      </c>
      <c r="AU31" s="140">
        <v>0</v>
      </c>
      <c r="AV31" s="140">
        <v>0</v>
      </c>
      <c r="AW31" s="140">
        <v>0</v>
      </c>
      <c r="AX31" s="140">
        <v>0</v>
      </c>
      <c r="AY31" s="140">
        <v>0</v>
      </c>
      <c r="AZ31" s="397"/>
      <c r="BA31" s="140">
        <v>0</v>
      </c>
      <c r="BB31" s="140">
        <v>0</v>
      </c>
      <c r="BC31" s="140">
        <v>0</v>
      </c>
      <c r="BD31" s="140">
        <v>0</v>
      </c>
      <c r="BE31" s="140">
        <v>0</v>
      </c>
      <c r="BF31" s="140">
        <v>0</v>
      </c>
      <c r="BG31" s="397"/>
      <c r="BH31" s="140">
        <v>0</v>
      </c>
      <c r="BI31" s="140">
        <v>0</v>
      </c>
      <c r="BJ31" s="140">
        <v>0</v>
      </c>
      <c r="BK31" s="140">
        <v>0</v>
      </c>
      <c r="BL31" s="140">
        <v>0</v>
      </c>
      <c r="BM31" s="140">
        <v>0</v>
      </c>
      <c r="BN31" s="397"/>
      <c r="BO31" s="140">
        <v>0</v>
      </c>
      <c r="BP31" s="140">
        <v>0</v>
      </c>
      <c r="BQ31" s="140">
        <v>0</v>
      </c>
      <c r="BR31" s="140">
        <v>0</v>
      </c>
      <c r="BS31" s="140">
        <v>0</v>
      </c>
      <c r="BT31" s="140">
        <v>0</v>
      </c>
      <c r="BU31" s="397"/>
      <c r="BV31" s="140">
        <v>0</v>
      </c>
      <c r="BW31" s="140">
        <v>0</v>
      </c>
      <c r="BX31" s="140">
        <v>0</v>
      </c>
      <c r="BY31" s="140">
        <v>0</v>
      </c>
      <c r="BZ31" s="140">
        <v>0</v>
      </c>
      <c r="CA31" s="140">
        <v>0</v>
      </c>
      <c r="CB31" s="397"/>
      <c r="CC31" s="140">
        <v>0</v>
      </c>
      <c r="CD31" s="140">
        <v>0</v>
      </c>
      <c r="CE31" s="140">
        <v>0</v>
      </c>
      <c r="CF31" s="140">
        <v>0</v>
      </c>
      <c r="CG31" s="140">
        <v>0</v>
      </c>
      <c r="CH31" s="140">
        <v>0</v>
      </c>
      <c r="CI31" s="397"/>
      <c r="CJ31" s="140">
        <v>0</v>
      </c>
      <c r="CK31" s="140">
        <v>0</v>
      </c>
      <c r="CL31" s="140">
        <v>0</v>
      </c>
      <c r="CM31" s="140">
        <v>0</v>
      </c>
      <c r="CN31" s="140">
        <v>0</v>
      </c>
      <c r="CO31" s="140">
        <v>0</v>
      </c>
      <c r="CP31" s="397"/>
      <c r="CQ31" s="140">
        <v>0</v>
      </c>
      <c r="CR31" s="140">
        <v>0</v>
      </c>
      <c r="CS31" s="140">
        <v>0</v>
      </c>
      <c r="CT31" s="140">
        <v>0</v>
      </c>
      <c r="CU31" s="140">
        <v>0</v>
      </c>
      <c r="CV31" s="140">
        <v>0</v>
      </c>
      <c r="CW31" s="397"/>
      <c r="CX31" s="140">
        <v>0</v>
      </c>
      <c r="CY31" s="140">
        <v>0</v>
      </c>
      <c r="CZ31" s="140">
        <v>0</v>
      </c>
      <c r="DA31" s="140">
        <v>0</v>
      </c>
      <c r="DB31" s="140">
        <v>0</v>
      </c>
      <c r="DC31" s="140">
        <v>0</v>
      </c>
      <c r="DD31" s="397"/>
      <c r="DE31" s="140">
        <v>0</v>
      </c>
      <c r="DF31" s="140">
        <v>0</v>
      </c>
      <c r="DG31" s="140">
        <v>0</v>
      </c>
      <c r="DH31" s="140">
        <v>0</v>
      </c>
      <c r="DI31" s="140">
        <v>0</v>
      </c>
      <c r="DJ31" s="140">
        <v>0</v>
      </c>
      <c r="DK31" s="397"/>
      <c r="DL31" s="140">
        <v>0</v>
      </c>
      <c r="DM31" s="140">
        <v>0</v>
      </c>
      <c r="DN31" s="140">
        <v>0</v>
      </c>
      <c r="DO31" s="140">
        <v>0</v>
      </c>
      <c r="DP31" s="140">
        <v>0</v>
      </c>
      <c r="DQ31" s="140">
        <v>0</v>
      </c>
      <c r="DR31" s="397"/>
      <c r="DS31" s="140">
        <v>0</v>
      </c>
      <c r="DT31" s="140">
        <v>0</v>
      </c>
      <c r="DU31" s="140">
        <v>0</v>
      </c>
      <c r="DV31" s="140">
        <v>0</v>
      </c>
      <c r="DW31" s="140">
        <v>0</v>
      </c>
      <c r="DX31" s="140">
        <v>0</v>
      </c>
      <c r="DY31" s="397"/>
      <c r="DZ31" s="140">
        <v>0</v>
      </c>
      <c r="EA31" s="140">
        <v>0</v>
      </c>
      <c r="EB31" s="140">
        <v>0</v>
      </c>
      <c r="EC31" s="140">
        <v>0</v>
      </c>
      <c r="ED31" s="140">
        <v>0</v>
      </c>
      <c r="EE31" s="140">
        <v>0</v>
      </c>
      <c r="EF31" s="397"/>
      <c r="EG31" s="140">
        <v>0</v>
      </c>
      <c r="EH31" s="140">
        <v>0</v>
      </c>
      <c r="EI31" s="140">
        <v>0</v>
      </c>
      <c r="EJ31" s="140">
        <v>0</v>
      </c>
      <c r="EK31" s="140">
        <v>0</v>
      </c>
      <c r="EL31" s="140">
        <v>0</v>
      </c>
      <c r="EM31" s="397"/>
      <c r="EN31" s="140">
        <v>0</v>
      </c>
      <c r="EO31" s="140">
        <v>0</v>
      </c>
      <c r="EP31" s="140">
        <v>0</v>
      </c>
      <c r="EQ31" s="140">
        <v>0</v>
      </c>
      <c r="ER31" s="140">
        <v>0</v>
      </c>
      <c r="ES31" s="140">
        <v>0</v>
      </c>
      <c r="ET31" s="397"/>
      <c r="EU31" s="140">
        <v>0</v>
      </c>
      <c r="EV31" s="140">
        <v>0</v>
      </c>
      <c r="EW31" s="140">
        <v>0</v>
      </c>
      <c r="EX31" s="140">
        <v>0</v>
      </c>
      <c r="EY31" s="140">
        <v>0</v>
      </c>
      <c r="EZ31" s="140">
        <v>0</v>
      </c>
      <c r="FA31" s="397"/>
      <c r="FB31" s="140">
        <v>0</v>
      </c>
      <c r="FC31" s="140">
        <v>0</v>
      </c>
      <c r="FD31" s="140">
        <v>0</v>
      </c>
      <c r="FE31" s="140">
        <v>0</v>
      </c>
      <c r="FF31" s="140">
        <v>0</v>
      </c>
      <c r="FG31" s="140">
        <v>0</v>
      </c>
      <c r="FH31" s="397"/>
      <c r="FI31" s="140">
        <v>0</v>
      </c>
      <c r="FJ31" s="140">
        <v>0</v>
      </c>
      <c r="FK31" s="140">
        <v>0</v>
      </c>
      <c r="FL31" s="140">
        <v>0</v>
      </c>
      <c r="FM31" s="140">
        <v>0</v>
      </c>
      <c r="FN31" s="140">
        <v>0</v>
      </c>
      <c r="FO31" s="397"/>
      <c r="FP31" s="140">
        <v>0</v>
      </c>
      <c r="FQ31" s="140">
        <v>0</v>
      </c>
      <c r="FR31" s="140">
        <v>0</v>
      </c>
      <c r="FS31" s="140">
        <v>0</v>
      </c>
      <c r="FT31" s="140">
        <v>0</v>
      </c>
      <c r="FU31" s="140">
        <v>0</v>
      </c>
      <c r="FV31" s="397"/>
      <c r="FW31" s="140">
        <v>0</v>
      </c>
      <c r="FX31" s="140">
        <v>0</v>
      </c>
      <c r="FY31" s="140">
        <v>0</v>
      </c>
      <c r="FZ31" s="140">
        <v>0</v>
      </c>
      <c r="GA31" s="140">
        <v>0</v>
      </c>
      <c r="GB31" s="140">
        <v>0</v>
      </c>
      <c r="GC31" s="397"/>
      <c r="GD31" s="467" t="str">
        <f t="shared" si="6"/>
        <v>BCK-30               </v>
      </c>
      <c r="GE31" s="18">
        <f t="shared" si="7"/>
        <v>0</v>
      </c>
      <c r="GF31" s="17">
        <f t="shared" si="7"/>
        <v>0</v>
      </c>
      <c r="GG31" s="18">
        <f t="shared" si="7"/>
        <v>0</v>
      </c>
      <c r="GH31" s="18">
        <f t="shared" si="7"/>
        <v>0</v>
      </c>
      <c r="GI31" s="18">
        <f t="shared" si="7"/>
        <v>0</v>
      </c>
      <c r="GJ31" s="17">
        <f>I31+P31+W31+AD31+AK31+AR31+AY31+BF31+BM31+BT31+CA31+CH31+CO31+CV31+DC31+DJ31+DQ31+DX31+EE31+EL31+ES31+EZ31+FG31+FN31+FU31+GB31</f>
        <v>0</v>
      </c>
      <c r="GK31" s="397"/>
      <c r="GL31" s="19"/>
      <c r="GM31" s="19"/>
      <c r="GN31" s="19"/>
      <c r="GO31" s="121">
        <f>SUM(GO27:GO30)</f>
        <v>16</v>
      </c>
      <c r="GP31" s="121">
        <f>SUM(GP27:GP30)</f>
        <v>10.54</v>
      </c>
      <c r="GQ31" s="84"/>
      <c r="GU31" s="20"/>
      <c r="GV31" s="20"/>
      <c r="GW31" s="20"/>
    </row>
    <row r="32" spans="1:205" ht="15.75">
      <c r="A32" s="350"/>
      <c r="B32" s="22"/>
      <c r="C32" s="23" t="s">
        <v>11</v>
      </c>
      <c r="D32" s="151">
        <f aca="true" t="shared" si="8" ref="D32:BO32">SUM(D6:D31)</f>
        <v>287.72</v>
      </c>
      <c r="E32" s="152">
        <f t="shared" si="8"/>
        <v>33798</v>
      </c>
      <c r="F32" s="151">
        <f t="shared" si="8"/>
        <v>268.1</v>
      </c>
      <c r="G32" s="151">
        <f t="shared" si="8"/>
        <v>18.65</v>
      </c>
      <c r="H32" s="151">
        <f t="shared" si="8"/>
        <v>268.1</v>
      </c>
      <c r="I32" s="409">
        <f t="shared" si="8"/>
        <v>31231</v>
      </c>
      <c r="J32" s="398"/>
      <c r="K32" s="421">
        <f t="shared" si="8"/>
        <v>187.96999999999997</v>
      </c>
      <c r="L32" s="152">
        <f t="shared" si="8"/>
        <v>12770</v>
      </c>
      <c r="M32" s="151">
        <f t="shared" si="8"/>
        <v>185.7</v>
      </c>
      <c r="N32" s="151">
        <f t="shared" si="8"/>
        <v>11.29</v>
      </c>
      <c r="O32" s="151">
        <f t="shared" si="8"/>
        <v>184.97</v>
      </c>
      <c r="P32" s="152">
        <f t="shared" si="8"/>
        <v>9545</v>
      </c>
      <c r="Q32" s="398"/>
      <c r="R32" s="151">
        <f t="shared" si="8"/>
        <v>375.60999999999996</v>
      </c>
      <c r="S32" s="152">
        <f t="shared" si="8"/>
        <v>34127</v>
      </c>
      <c r="T32" s="151">
        <f t="shared" si="8"/>
        <v>356.67999999999995</v>
      </c>
      <c r="U32" s="151">
        <f t="shared" si="8"/>
        <v>27.060000000000002</v>
      </c>
      <c r="V32" s="151">
        <f t="shared" si="8"/>
        <v>353.1</v>
      </c>
      <c r="W32" s="152">
        <f t="shared" si="8"/>
        <v>22803</v>
      </c>
      <c r="X32" s="398"/>
      <c r="Y32" s="151">
        <f t="shared" si="8"/>
        <v>339.16</v>
      </c>
      <c r="Z32" s="152">
        <f t="shared" si="8"/>
        <v>28196</v>
      </c>
      <c r="AA32" s="151">
        <f>SUM(AA6:AA31)</f>
        <v>333.55000000000007</v>
      </c>
      <c r="AB32" s="151">
        <f>SUM(AB6:AB31)</f>
        <v>9.030000000000001</v>
      </c>
      <c r="AC32" s="151">
        <f>SUM(AC6:AC31)</f>
        <v>333.26000000000005</v>
      </c>
      <c r="AD32" s="152">
        <f t="shared" si="8"/>
        <v>18878</v>
      </c>
      <c r="AE32" s="398"/>
      <c r="AF32" s="151">
        <f t="shared" si="8"/>
        <v>233.69</v>
      </c>
      <c r="AG32" s="152">
        <f t="shared" si="8"/>
        <v>25499</v>
      </c>
      <c r="AH32" s="151">
        <f>SUM(AH6:AH31)</f>
        <v>265.24999999999994</v>
      </c>
      <c r="AI32" s="151">
        <f>SUM(AI6:AI31)</f>
        <v>32.17</v>
      </c>
      <c r="AJ32" s="151">
        <f>SUM(AJ6:AJ31)</f>
        <v>250.02</v>
      </c>
      <c r="AK32" s="152">
        <f t="shared" si="8"/>
        <v>18739</v>
      </c>
      <c r="AL32" s="398"/>
      <c r="AM32" s="151">
        <f t="shared" si="8"/>
        <v>148.79000000000002</v>
      </c>
      <c r="AN32" s="152">
        <f t="shared" si="8"/>
        <v>19518</v>
      </c>
      <c r="AO32" s="151">
        <f>SUM(AO6:AO31)</f>
        <v>132.17000000000002</v>
      </c>
      <c r="AP32" s="151">
        <f>SUM(AP6:AP31)</f>
        <v>7.57</v>
      </c>
      <c r="AQ32" s="151">
        <f t="shared" si="8"/>
        <v>129.05</v>
      </c>
      <c r="AR32" s="152">
        <f t="shared" si="8"/>
        <v>15963</v>
      </c>
      <c r="AS32" s="398"/>
      <c r="AT32" s="151">
        <f t="shared" si="8"/>
        <v>357.83</v>
      </c>
      <c r="AU32" s="152">
        <f t="shared" si="8"/>
        <v>45773</v>
      </c>
      <c r="AV32" s="151">
        <f>SUM(AV6:AV31)</f>
        <v>343.39</v>
      </c>
      <c r="AW32" s="151">
        <f>SUM(AW6:AW31)</f>
        <v>11.7</v>
      </c>
      <c r="AX32" s="151">
        <f>SUM(AX6:AX31)</f>
        <v>339.52000000000004</v>
      </c>
      <c r="AY32" s="152">
        <f t="shared" si="8"/>
        <v>37312</v>
      </c>
      <c r="AZ32" s="398"/>
      <c r="BA32" s="151">
        <f t="shared" si="8"/>
        <v>946.98</v>
      </c>
      <c r="BB32" s="152">
        <f t="shared" si="8"/>
        <v>83865</v>
      </c>
      <c r="BC32" s="151">
        <f>SUM(BC6:BC31)</f>
        <v>1018.85</v>
      </c>
      <c r="BD32" s="151">
        <f>SUM(BD6:BD31)</f>
        <v>0</v>
      </c>
      <c r="BE32" s="151">
        <f>SUM(BE6:BE31)</f>
        <v>1018.01</v>
      </c>
      <c r="BF32" s="152">
        <f t="shared" si="8"/>
        <v>62236</v>
      </c>
      <c r="BG32" s="398"/>
      <c r="BH32" s="151">
        <f t="shared" si="8"/>
        <v>406.40999999999997</v>
      </c>
      <c r="BI32" s="152">
        <f t="shared" si="8"/>
        <v>53454</v>
      </c>
      <c r="BJ32" s="151">
        <f>SUM(BJ6:BJ31)</f>
        <v>426.04999999999995</v>
      </c>
      <c r="BK32" s="151">
        <f>SUM(BK6:BK31)</f>
        <v>13.27</v>
      </c>
      <c r="BL32" s="151">
        <f t="shared" si="8"/>
        <v>421.85</v>
      </c>
      <c r="BM32" s="152">
        <f t="shared" si="8"/>
        <v>53921</v>
      </c>
      <c r="BN32" s="398"/>
      <c r="BO32" s="151">
        <f t="shared" si="8"/>
        <v>222.42000000000002</v>
      </c>
      <c r="BP32" s="152">
        <f>SUM(BP6:BP31)</f>
        <v>29751</v>
      </c>
      <c r="BQ32" s="151">
        <f>SUM(BQ6:BQ31)</f>
        <v>248.76999999999998</v>
      </c>
      <c r="BR32" s="151">
        <f>SUM(BR6:BR31)</f>
        <v>3.2800000000000002</v>
      </c>
      <c r="BS32" s="151">
        <f>SUM(BS6:BS31)</f>
        <v>246.65</v>
      </c>
      <c r="BT32" s="152">
        <f>SUM(BT6:BT31)</f>
        <v>27616</v>
      </c>
      <c r="BU32" s="398"/>
      <c r="BV32" s="151">
        <f aca="true" t="shared" si="9" ref="BV32:CA32">SUM(BV6:BV31)</f>
        <v>568.97</v>
      </c>
      <c r="BW32" s="152">
        <f t="shared" si="9"/>
        <v>67817</v>
      </c>
      <c r="BX32" s="151">
        <f t="shared" si="9"/>
        <v>577.51</v>
      </c>
      <c r="BY32" s="151">
        <f t="shared" si="9"/>
        <v>118.93</v>
      </c>
      <c r="BZ32" s="151">
        <f t="shared" si="9"/>
        <v>577.4200000000001</v>
      </c>
      <c r="CA32" s="152">
        <f t="shared" si="9"/>
        <v>59642</v>
      </c>
      <c r="CB32" s="398"/>
      <c r="CC32" s="151">
        <f aca="true" t="shared" si="10" ref="CC32:CH32">SUM(CC6:CC31)</f>
        <v>121.22</v>
      </c>
      <c r="CD32" s="152">
        <f t="shared" si="10"/>
        <v>13113</v>
      </c>
      <c r="CE32" s="151">
        <f t="shared" si="10"/>
        <v>148.42000000000002</v>
      </c>
      <c r="CF32" s="151">
        <f t="shared" si="10"/>
        <v>36.169999999999995</v>
      </c>
      <c r="CG32" s="151">
        <f t="shared" si="10"/>
        <v>147.96999999999997</v>
      </c>
      <c r="CH32" s="152">
        <f t="shared" si="10"/>
        <v>12875</v>
      </c>
      <c r="CI32" s="398"/>
      <c r="CJ32" s="151">
        <f aca="true" t="shared" si="11" ref="CJ32:CO32">SUM(CJ6:CJ31)</f>
        <v>333.23</v>
      </c>
      <c r="CK32" s="152">
        <f t="shared" si="11"/>
        <v>35269</v>
      </c>
      <c r="CL32" s="151">
        <f t="shared" si="11"/>
        <v>377.5399999999999</v>
      </c>
      <c r="CM32" s="151">
        <f t="shared" si="11"/>
        <v>15.49</v>
      </c>
      <c r="CN32" s="151">
        <f t="shared" si="11"/>
        <v>372.28</v>
      </c>
      <c r="CO32" s="152">
        <f t="shared" si="11"/>
        <v>33253</v>
      </c>
      <c r="CP32" s="398"/>
      <c r="CQ32" s="151">
        <f aca="true" t="shared" si="12" ref="CQ32:CV32">SUM(CQ6:CQ31)</f>
        <v>369.14</v>
      </c>
      <c r="CR32" s="152">
        <f t="shared" si="12"/>
        <v>34544</v>
      </c>
      <c r="CS32" s="151">
        <f t="shared" si="12"/>
        <v>292.65999999999997</v>
      </c>
      <c r="CT32" s="151">
        <f t="shared" si="12"/>
        <v>14.7</v>
      </c>
      <c r="CU32" s="151">
        <f t="shared" si="12"/>
        <v>292.09000000000003</v>
      </c>
      <c r="CV32" s="152">
        <f t="shared" si="12"/>
        <v>35682</v>
      </c>
      <c r="CW32" s="398"/>
      <c r="CX32" s="151">
        <f aca="true" t="shared" si="13" ref="CX32:DC32">SUM(CX6:CX31)</f>
        <v>370.69999999999993</v>
      </c>
      <c r="CY32" s="152">
        <f t="shared" si="13"/>
        <v>33421</v>
      </c>
      <c r="CZ32" s="151">
        <f t="shared" si="13"/>
        <v>484.03</v>
      </c>
      <c r="DA32" s="151">
        <f t="shared" si="13"/>
        <v>111</v>
      </c>
      <c r="DB32" s="151">
        <f t="shared" si="13"/>
        <v>483.99999999999994</v>
      </c>
      <c r="DC32" s="152">
        <f t="shared" si="13"/>
        <v>32710</v>
      </c>
      <c r="DD32" s="398"/>
      <c r="DE32" s="151">
        <f aca="true" t="shared" si="14" ref="DE32:DJ32">SUM(DE6:DE31)</f>
        <v>195.07000000000002</v>
      </c>
      <c r="DF32" s="152">
        <f t="shared" si="14"/>
        <v>49945</v>
      </c>
      <c r="DG32" s="151">
        <f t="shared" si="14"/>
        <v>219.52999999999997</v>
      </c>
      <c r="DH32" s="151">
        <f t="shared" si="14"/>
        <v>15.84</v>
      </c>
      <c r="DI32" s="151">
        <f t="shared" si="14"/>
        <v>219.52999999999997</v>
      </c>
      <c r="DJ32" s="152">
        <f t="shared" si="14"/>
        <v>60112</v>
      </c>
      <c r="DK32" s="398"/>
      <c r="DL32" s="151">
        <f aca="true" t="shared" si="15" ref="DL32:DQ32">SUM(DL6:DL31)</f>
        <v>36.17</v>
      </c>
      <c r="DM32" s="152">
        <f t="shared" si="15"/>
        <v>9872</v>
      </c>
      <c r="DN32" s="151">
        <f t="shared" si="15"/>
        <v>23.78</v>
      </c>
      <c r="DO32" s="151">
        <f t="shared" si="15"/>
        <v>4.6</v>
      </c>
      <c r="DP32" s="151">
        <f t="shared" si="15"/>
        <v>23.46</v>
      </c>
      <c r="DQ32" s="152">
        <f t="shared" si="15"/>
        <v>5743</v>
      </c>
      <c r="DR32" s="398"/>
      <c r="DS32" s="151">
        <f aca="true" t="shared" si="16" ref="DS32:DX32">SUM(DS6:DS31)</f>
        <v>6.04</v>
      </c>
      <c r="DT32" s="152">
        <f t="shared" si="16"/>
        <v>2260</v>
      </c>
      <c r="DU32" s="151">
        <f t="shared" si="16"/>
        <v>4.8100000000000005</v>
      </c>
      <c r="DV32" s="151">
        <f t="shared" si="16"/>
        <v>0</v>
      </c>
      <c r="DW32" s="151">
        <f t="shared" si="16"/>
        <v>4.2299999999999995</v>
      </c>
      <c r="DX32" s="152">
        <f t="shared" si="16"/>
        <v>1795</v>
      </c>
      <c r="DY32" s="398"/>
      <c r="DZ32" s="151">
        <f>SUM(DZ6:DZ31)</f>
        <v>171.36999999999998</v>
      </c>
      <c r="EA32" s="152">
        <f>SUM(EA6:EA31)</f>
        <v>22445</v>
      </c>
      <c r="EB32" s="151">
        <f aca="true" t="shared" si="17" ref="EB32:EK32">SUM(EB6:EB31)</f>
        <v>144.39999999999998</v>
      </c>
      <c r="EC32" s="151">
        <f t="shared" si="17"/>
        <v>34.69</v>
      </c>
      <c r="ED32" s="151">
        <f t="shared" si="17"/>
        <v>143.1</v>
      </c>
      <c r="EE32" s="152">
        <f t="shared" si="17"/>
        <v>18225</v>
      </c>
      <c r="EF32" s="398"/>
      <c r="EG32" s="151">
        <f t="shared" si="17"/>
        <v>30.72</v>
      </c>
      <c r="EH32" s="152">
        <f t="shared" si="17"/>
        <v>7282</v>
      </c>
      <c r="EI32" s="151">
        <f t="shared" si="17"/>
        <v>37.43000000000001</v>
      </c>
      <c r="EJ32" s="151">
        <f t="shared" si="17"/>
        <v>4.15</v>
      </c>
      <c r="EK32" s="151">
        <f t="shared" si="17"/>
        <v>36.86000000000001</v>
      </c>
      <c r="EL32" s="152">
        <f>SUM(EL6:EL31)</f>
        <v>7827</v>
      </c>
      <c r="EM32" s="398"/>
      <c r="EN32" s="151">
        <f>SUM(EN6:EN31)</f>
        <v>11.300000000000002</v>
      </c>
      <c r="EO32" s="152">
        <f>SUM(EO6:EO31)</f>
        <v>1690</v>
      </c>
      <c r="EP32" s="151">
        <f>SUM(EP6:EP31)</f>
        <v>9.09</v>
      </c>
      <c r="EQ32" s="151">
        <f>SUM(EQ6:EQ31)</f>
        <v>1.61</v>
      </c>
      <c r="ER32" s="151">
        <f>SUM(ER6:ER31)</f>
        <v>8.87</v>
      </c>
      <c r="ES32" s="152">
        <f>SUM(ES6:ES31)</f>
        <v>1176</v>
      </c>
      <c r="ET32" s="398"/>
      <c r="EU32" s="151">
        <f>SUM(EU6:EU31)</f>
        <v>10.14</v>
      </c>
      <c r="EV32" s="152">
        <f>SUM(EV6:EV31)</f>
        <v>3920</v>
      </c>
      <c r="EW32" s="151">
        <f>SUM(EW6:EW31)</f>
        <v>9.100000000000001</v>
      </c>
      <c r="EX32" s="151">
        <f>SUM(EX6:EX31)</f>
        <v>0.69</v>
      </c>
      <c r="EY32" s="151">
        <f>SUM(EY6:EY31)</f>
        <v>9.100000000000001</v>
      </c>
      <c r="EZ32" s="152">
        <f>SUM(EZ6:EZ31)</f>
        <v>3922</v>
      </c>
      <c r="FA32" s="398"/>
      <c r="FB32" s="151">
        <f>SUM(FB6:FB31)</f>
        <v>8.43</v>
      </c>
      <c r="FC32" s="152">
        <f>SUM(FC6:FC31)</f>
        <v>2960</v>
      </c>
      <c r="FD32" s="151">
        <f>SUM(FD6:FD31)</f>
        <v>6.989999999999999</v>
      </c>
      <c r="FE32" s="151">
        <f>SUM(FE6:FE31)</f>
        <v>0.66</v>
      </c>
      <c r="FF32" s="151">
        <f>SUM(FF6:FF31)</f>
        <v>6.92</v>
      </c>
      <c r="FG32" s="152">
        <f>SUM(FG6:FG31)</f>
        <v>2944</v>
      </c>
      <c r="FH32" s="398"/>
      <c r="FI32" s="151">
        <f>SUM(FI6:FI31)</f>
        <v>0.72</v>
      </c>
      <c r="FJ32" s="152">
        <f>SUM(FJ6:FJ31)</f>
        <v>220</v>
      </c>
      <c r="FK32" s="151">
        <f>SUM(FK6:FK31)</f>
        <v>0.58</v>
      </c>
      <c r="FL32" s="151">
        <f>SUM(FL6:FL31)</f>
        <v>0.29</v>
      </c>
      <c r="FM32" s="151">
        <f>SUM(FM6:FM31)</f>
        <v>0.5</v>
      </c>
      <c r="FN32" s="152">
        <f>SUM(FN6:FN31)</f>
        <v>195</v>
      </c>
      <c r="FO32" s="398"/>
      <c r="FP32" s="151">
        <f>SUM(FP6:FP31)</f>
        <v>247.44</v>
      </c>
      <c r="FQ32" s="152">
        <f>SUM(FQ6:FQ31)</f>
        <v>20238</v>
      </c>
      <c r="FR32" s="151">
        <f>SUM(FR6:FR31)</f>
        <v>302.7</v>
      </c>
      <c r="FS32" s="151">
        <f>SUM(FS6:FS31)</f>
        <v>15.469999999999999</v>
      </c>
      <c r="FT32" s="151">
        <f>SUM(FT6:FT31)</f>
        <v>302.89000000000004</v>
      </c>
      <c r="FU32" s="152">
        <f>SUM(FU6:FU31)</f>
        <v>13628</v>
      </c>
      <c r="FV32" s="398"/>
      <c r="FW32" s="151">
        <f>SUM(FW6:FW31)</f>
        <v>91.36000000000001</v>
      </c>
      <c r="FX32" s="152">
        <f>SUM(FX6:FX31)</f>
        <v>7817</v>
      </c>
      <c r="FY32" s="151">
        <f>SUM(FY6:FY31)</f>
        <v>127.31</v>
      </c>
      <c r="FZ32" s="151">
        <f>SUM(FZ6:FZ31)</f>
        <v>30.04</v>
      </c>
      <c r="GA32" s="151">
        <f>SUM(GA6:GA31)</f>
        <v>124.91</v>
      </c>
      <c r="GB32" s="152">
        <f>SUM(GB6:GB31)</f>
        <v>7353</v>
      </c>
      <c r="GC32" s="398"/>
      <c r="GD32" s="467">
        <f t="shared" si="6"/>
        <v>0</v>
      </c>
      <c r="GE32" s="24">
        <f>SUM(GE6:GE31)</f>
        <v>6078.6</v>
      </c>
      <c r="GF32" s="25">
        <f>SUM(GF6:GF31)</f>
        <v>679564</v>
      </c>
      <c r="GG32" s="24">
        <f>SUM(GG6:GG31)</f>
        <v>6344.3899999999985</v>
      </c>
      <c r="GH32" s="24">
        <f>SUM(GH6:GH31)</f>
        <v>538.35</v>
      </c>
      <c r="GI32" s="24">
        <f>SUM(GI6:GI31)</f>
        <v>6298.659999999998</v>
      </c>
      <c r="GJ32" s="25">
        <f>SUM(GJ6:GJ31)</f>
        <v>594563</v>
      </c>
      <c r="GK32" s="398"/>
      <c r="GL32" s="486">
        <f>SUM(GL6:GL31)</f>
        <v>0</v>
      </c>
      <c r="GM32" s="24">
        <f>SUM(GM6:GM31)</f>
        <v>0</v>
      </c>
      <c r="GN32" s="24">
        <f>SUM(GN6:GN31)</f>
        <v>0</v>
      </c>
      <c r="GO32" s="24">
        <f>SUM(GO6:GO31)</f>
        <v>32</v>
      </c>
      <c r="GP32" s="24">
        <f>SUM(GP6:GP31)</f>
        <v>21.08</v>
      </c>
      <c r="GQ32" s="24">
        <f>SUM(GQ6:GQ31)</f>
        <v>2.18</v>
      </c>
      <c r="GR32" s="24">
        <f>SUM(GR6:GR31)</f>
        <v>0</v>
      </c>
      <c r="GU32" s="24"/>
      <c r="GV32" s="24"/>
      <c r="GW32" s="20"/>
    </row>
    <row r="33" spans="1:205" ht="15.75">
      <c r="A33" s="351" t="s">
        <v>7</v>
      </c>
      <c r="B33" s="10" t="s">
        <v>6</v>
      </c>
      <c r="C33" s="28" t="s">
        <v>2</v>
      </c>
      <c r="D33" s="149" t="s">
        <v>6</v>
      </c>
      <c r="E33" s="141"/>
      <c r="F33" s="149"/>
      <c r="G33" s="149"/>
      <c r="H33" s="149" t="s">
        <v>6</v>
      </c>
      <c r="I33" s="407"/>
      <c r="J33" s="396"/>
      <c r="K33" s="422" t="s">
        <v>6</v>
      </c>
      <c r="L33" s="143"/>
      <c r="M33" s="148"/>
      <c r="N33" s="148"/>
      <c r="O33" s="148" t="s">
        <v>6</v>
      </c>
      <c r="P33" s="143"/>
      <c r="Q33" s="396"/>
      <c r="R33" s="310" t="s">
        <v>6</v>
      </c>
      <c r="S33" s="309"/>
      <c r="T33" s="310"/>
      <c r="U33" s="310"/>
      <c r="V33" s="310" t="s">
        <v>6</v>
      </c>
      <c r="W33" s="309"/>
      <c r="X33" s="396"/>
      <c r="Y33" s="149" t="s">
        <v>6</v>
      </c>
      <c r="Z33" s="141"/>
      <c r="AA33" s="149"/>
      <c r="AB33" s="149"/>
      <c r="AC33" s="149" t="s">
        <v>6</v>
      </c>
      <c r="AD33" s="141"/>
      <c r="AE33" s="396"/>
      <c r="AF33" s="148" t="s">
        <v>6</v>
      </c>
      <c r="AG33" s="143"/>
      <c r="AH33" s="148"/>
      <c r="AI33" s="148"/>
      <c r="AJ33" s="148" t="s">
        <v>6</v>
      </c>
      <c r="AK33" s="143"/>
      <c r="AL33" s="396"/>
      <c r="AM33" s="144"/>
      <c r="AN33" s="144"/>
      <c r="AO33" s="150"/>
      <c r="AP33" s="150"/>
      <c r="AQ33" s="145"/>
      <c r="AR33" s="145"/>
      <c r="AS33" s="396"/>
      <c r="AT33" s="149" t="s">
        <v>6</v>
      </c>
      <c r="AU33" s="141"/>
      <c r="AV33" s="149"/>
      <c r="AW33" s="149"/>
      <c r="AX33" s="149" t="s">
        <v>6</v>
      </c>
      <c r="AY33" s="141"/>
      <c r="AZ33" s="396"/>
      <c r="BA33" s="148" t="s">
        <v>6</v>
      </c>
      <c r="BB33" s="143"/>
      <c r="BC33" s="148"/>
      <c r="BD33" s="148"/>
      <c r="BE33" s="148" t="s">
        <v>6</v>
      </c>
      <c r="BF33" s="143" t="s">
        <v>307</v>
      </c>
      <c r="BG33" s="396"/>
      <c r="BH33" s="150" t="s">
        <v>6</v>
      </c>
      <c r="BI33" s="145"/>
      <c r="BJ33" s="150"/>
      <c r="BK33" s="150"/>
      <c r="BL33" s="144"/>
      <c r="BM33" s="145"/>
      <c r="BN33" s="396"/>
      <c r="BO33" s="149" t="s">
        <v>6</v>
      </c>
      <c r="BP33" s="141"/>
      <c r="BQ33" s="149"/>
      <c r="BR33" s="149"/>
      <c r="BS33" s="149" t="s">
        <v>6</v>
      </c>
      <c r="BT33" s="141"/>
      <c r="BU33" s="396"/>
      <c r="BV33" s="148" t="s">
        <v>6</v>
      </c>
      <c r="BW33" s="143"/>
      <c r="BX33" s="148"/>
      <c r="BY33" s="148"/>
      <c r="BZ33" s="148" t="s">
        <v>6</v>
      </c>
      <c r="CA33" s="143"/>
      <c r="CB33" s="396"/>
      <c r="CC33" s="150" t="s">
        <v>6</v>
      </c>
      <c r="CD33" s="145"/>
      <c r="CE33" s="150"/>
      <c r="CF33" s="150"/>
      <c r="CG33" s="150" t="s">
        <v>6</v>
      </c>
      <c r="CH33" s="145"/>
      <c r="CI33" s="396"/>
      <c r="CJ33" s="149" t="s">
        <v>6</v>
      </c>
      <c r="CK33" s="141"/>
      <c r="CL33" s="149"/>
      <c r="CM33" s="149"/>
      <c r="CN33" s="149" t="s">
        <v>6</v>
      </c>
      <c r="CO33" s="141"/>
      <c r="CP33" s="396"/>
      <c r="CQ33" s="148" t="s">
        <v>6</v>
      </c>
      <c r="CR33" s="143"/>
      <c r="CS33" s="148"/>
      <c r="CT33" s="148"/>
      <c r="CU33" s="148" t="s">
        <v>6</v>
      </c>
      <c r="CV33" s="143"/>
      <c r="CW33" s="396"/>
      <c r="CX33" s="150" t="s">
        <v>6</v>
      </c>
      <c r="CY33" s="145"/>
      <c r="CZ33" s="150"/>
      <c r="DA33" s="150"/>
      <c r="DB33" s="150" t="s">
        <v>6</v>
      </c>
      <c r="DC33" s="145"/>
      <c r="DD33" s="396"/>
      <c r="DE33" s="149" t="s">
        <v>6</v>
      </c>
      <c r="DF33" s="141"/>
      <c r="DG33" s="149"/>
      <c r="DH33" s="149"/>
      <c r="DI33" s="149" t="s">
        <v>6</v>
      </c>
      <c r="DJ33" s="141"/>
      <c r="DK33" s="396"/>
      <c r="DL33" s="148" t="s">
        <v>6</v>
      </c>
      <c r="DM33" s="143"/>
      <c r="DN33" s="148"/>
      <c r="DO33" s="148"/>
      <c r="DP33" s="148" t="s">
        <v>6</v>
      </c>
      <c r="DQ33" s="143"/>
      <c r="DR33" s="396"/>
      <c r="DS33" s="146"/>
      <c r="DT33" s="146"/>
      <c r="DU33" s="146"/>
      <c r="DV33" s="146"/>
      <c r="DW33" s="146"/>
      <c r="DX33" s="146"/>
      <c r="DY33" s="396"/>
      <c r="DZ33" s="150" t="s">
        <v>6</v>
      </c>
      <c r="EA33" s="145"/>
      <c r="EB33" s="150"/>
      <c r="EC33" s="150"/>
      <c r="ED33" s="150" t="s">
        <v>6</v>
      </c>
      <c r="EE33" s="145"/>
      <c r="EF33" s="396"/>
      <c r="EG33" s="149"/>
      <c r="EH33" s="149"/>
      <c r="EI33" s="149"/>
      <c r="EJ33" s="149"/>
      <c r="EK33" s="149" t="s">
        <v>6</v>
      </c>
      <c r="EL33" s="141"/>
      <c r="EM33" s="396"/>
      <c r="EN33" s="142"/>
      <c r="EO33" s="148"/>
      <c r="EP33" s="148"/>
      <c r="EQ33" s="148"/>
      <c r="ER33" s="148" t="s">
        <v>6</v>
      </c>
      <c r="ES33" s="143"/>
      <c r="ET33" s="396"/>
      <c r="EU33" s="150"/>
      <c r="EV33" s="150"/>
      <c r="EW33" s="150"/>
      <c r="EX33" s="150"/>
      <c r="EY33" s="150" t="s">
        <v>6</v>
      </c>
      <c r="EZ33" s="145"/>
      <c r="FA33" s="396"/>
      <c r="FB33" s="149"/>
      <c r="FC33" s="149"/>
      <c r="FD33" s="149"/>
      <c r="FE33" s="149"/>
      <c r="FF33" s="149" t="s">
        <v>6</v>
      </c>
      <c r="FG33" s="141"/>
      <c r="FH33" s="396"/>
      <c r="FI33" s="149"/>
      <c r="FJ33" s="149"/>
      <c r="FK33" s="149"/>
      <c r="FL33" s="149"/>
      <c r="FM33" s="149" t="s">
        <v>6</v>
      </c>
      <c r="FN33" s="141"/>
      <c r="FO33" s="396"/>
      <c r="FP33" s="150"/>
      <c r="FQ33" s="150"/>
      <c r="FR33" s="150"/>
      <c r="FS33" s="150"/>
      <c r="FT33" s="150" t="s">
        <v>6</v>
      </c>
      <c r="FU33" s="145"/>
      <c r="FV33" s="396"/>
      <c r="FW33" s="149"/>
      <c r="FX33" s="149"/>
      <c r="FY33" s="149"/>
      <c r="FZ33" s="149"/>
      <c r="GA33" s="149" t="s">
        <v>308</v>
      </c>
      <c r="GB33" s="141"/>
      <c r="GC33" s="396"/>
      <c r="GD33" s="467" t="str">
        <f t="shared" si="6"/>
        <v> </v>
      </c>
      <c r="GE33" s="18">
        <v>0</v>
      </c>
      <c r="GF33" s="17">
        <v>0</v>
      </c>
      <c r="GG33" s="29"/>
      <c r="GH33" s="29"/>
      <c r="GI33" s="29"/>
      <c r="GJ33" s="17"/>
      <c r="GK33" s="396"/>
      <c r="GL33" s="19"/>
      <c r="GM33" s="19"/>
      <c r="GN33" s="19"/>
      <c r="GO33" s="19"/>
      <c r="GP33" s="19"/>
      <c r="GQ33" s="19"/>
      <c r="GU33" s="20"/>
      <c r="GV33" s="20"/>
      <c r="GW33" s="20"/>
    </row>
    <row r="34" spans="1:205" ht="15.75">
      <c r="A34" s="349">
        <v>29</v>
      </c>
      <c r="B34" s="11" t="s">
        <v>49</v>
      </c>
      <c r="C34" s="11" t="s">
        <v>50</v>
      </c>
      <c r="D34" s="140">
        <v>0</v>
      </c>
      <c r="E34" s="140">
        <v>0</v>
      </c>
      <c r="F34" s="140">
        <v>0</v>
      </c>
      <c r="G34" s="140">
        <v>0</v>
      </c>
      <c r="H34" s="140">
        <v>0</v>
      </c>
      <c r="I34" s="408">
        <v>0</v>
      </c>
      <c r="J34" s="397"/>
      <c r="K34" s="420">
        <v>0</v>
      </c>
      <c r="L34" s="140">
        <v>0</v>
      </c>
      <c r="M34" s="140">
        <v>0</v>
      </c>
      <c r="N34" s="140">
        <v>0</v>
      </c>
      <c r="O34" s="140">
        <v>0</v>
      </c>
      <c r="P34" s="140">
        <v>0</v>
      </c>
      <c r="Q34" s="397"/>
      <c r="R34" s="140">
        <v>0</v>
      </c>
      <c r="S34" s="140">
        <v>0</v>
      </c>
      <c r="T34" s="140">
        <v>0</v>
      </c>
      <c r="U34" s="140">
        <v>0</v>
      </c>
      <c r="V34" s="140">
        <v>0</v>
      </c>
      <c r="W34" s="140">
        <v>0</v>
      </c>
      <c r="X34" s="397"/>
      <c r="Y34" s="140">
        <v>0</v>
      </c>
      <c r="Z34" s="140">
        <v>0</v>
      </c>
      <c r="AA34" s="140">
        <v>0</v>
      </c>
      <c r="AB34" s="140">
        <v>0</v>
      </c>
      <c r="AC34" s="140">
        <v>0</v>
      </c>
      <c r="AD34" s="140">
        <v>0</v>
      </c>
      <c r="AE34" s="397"/>
      <c r="AF34" s="140">
        <v>0</v>
      </c>
      <c r="AG34" s="140">
        <v>0</v>
      </c>
      <c r="AH34" s="140">
        <v>0</v>
      </c>
      <c r="AI34" s="140">
        <v>0</v>
      </c>
      <c r="AJ34" s="140">
        <v>0</v>
      </c>
      <c r="AK34" s="140">
        <v>0</v>
      </c>
      <c r="AL34" s="397"/>
      <c r="AM34" s="140">
        <v>0</v>
      </c>
      <c r="AN34" s="140">
        <v>0</v>
      </c>
      <c r="AO34" s="140">
        <v>0</v>
      </c>
      <c r="AP34" s="140">
        <v>0</v>
      </c>
      <c r="AQ34" s="140">
        <v>0</v>
      </c>
      <c r="AR34" s="140">
        <v>0</v>
      </c>
      <c r="AS34" s="397"/>
      <c r="AT34" s="140">
        <v>0</v>
      </c>
      <c r="AU34" s="140">
        <v>0</v>
      </c>
      <c r="AV34" s="140">
        <v>0</v>
      </c>
      <c r="AW34" s="140">
        <v>0</v>
      </c>
      <c r="AX34" s="140">
        <v>0</v>
      </c>
      <c r="AY34" s="140">
        <v>0</v>
      </c>
      <c r="AZ34" s="397"/>
      <c r="BA34" s="140">
        <v>0</v>
      </c>
      <c r="BB34" s="140">
        <v>0</v>
      </c>
      <c r="BC34" s="140">
        <v>0</v>
      </c>
      <c r="BD34" s="140">
        <v>0</v>
      </c>
      <c r="BE34" s="140">
        <v>0</v>
      </c>
      <c r="BF34" s="140">
        <v>0</v>
      </c>
      <c r="BG34" s="397"/>
      <c r="BH34" s="140">
        <v>0</v>
      </c>
      <c r="BI34" s="140">
        <v>0</v>
      </c>
      <c r="BJ34" s="140">
        <v>0</v>
      </c>
      <c r="BK34" s="140">
        <v>0</v>
      </c>
      <c r="BL34" s="140">
        <v>0</v>
      </c>
      <c r="BM34" s="140">
        <v>0</v>
      </c>
      <c r="BN34" s="397"/>
      <c r="BO34" s="140">
        <v>0</v>
      </c>
      <c r="BP34" s="140">
        <v>0</v>
      </c>
      <c r="BQ34" s="140">
        <v>0</v>
      </c>
      <c r="BR34" s="140">
        <v>0</v>
      </c>
      <c r="BS34" s="140">
        <v>0</v>
      </c>
      <c r="BT34" s="140">
        <v>0</v>
      </c>
      <c r="BU34" s="397"/>
      <c r="BV34" s="140">
        <v>0</v>
      </c>
      <c r="BW34" s="140">
        <v>0</v>
      </c>
      <c r="BX34" s="140">
        <v>0</v>
      </c>
      <c r="BY34" s="140">
        <v>0</v>
      </c>
      <c r="BZ34" s="140">
        <v>0</v>
      </c>
      <c r="CA34" s="140">
        <v>0</v>
      </c>
      <c r="CB34" s="397"/>
      <c r="CC34" s="140">
        <v>0</v>
      </c>
      <c r="CD34" s="140">
        <v>0</v>
      </c>
      <c r="CE34" s="140">
        <v>0</v>
      </c>
      <c r="CF34" s="140">
        <v>0</v>
      </c>
      <c r="CG34" s="140">
        <v>0</v>
      </c>
      <c r="CH34" s="140">
        <v>0</v>
      </c>
      <c r="CI34" s="397"/>
      <c r="CJ34" s="140">
        <v>0</v>
      </c>
      <c r="CK34" s="140">
        <v>0</v>
      </c>
      <c r="CL34" s="140">
        <v>0</v>
      </c>
      <c r="CM34" s="140">
        <v>0</v>
      </c>
      <c r="CN34" s="140">
        <v>0</v>
      </c>
      <c r="CO34" s="140">
        <v>0</v>
      </c>
      <c r="CP34" s="397"/>
      <c r="CQ34" s="140">
        <v>0</v>
      </c>
      <c r="CR34" s="140">
        <v>0</v>
      </c>
      <c r="CS34" s="140">
        <v>0</v>
      </c>
      <c r="CT34" s="140">
        <v>0</v>
      </c>
      <c r="CU34" s="140">
        <v>0</v>
      </c>
      <c r="CV34" s="140">
        <v>0</v>
      </c>
      <c r="CW34" s="397"/>
      <c r="CX34" s="140">
        <v>0</v>
      </c>
      <c r="CY34" s="140">
        <v>0</v>
      </c>
      <c r="CZ34" s="140">
        <v>0</v>
      </c>
      <c r="DA34" s="140">
        <v>0</v>
      </c>
      <c r="DB34" s="140">
        <v>0</v>
      </c>
      <c r="DC34" s="140">
        <v>0</v>
      </c>
      <c r="DD34" s="397"/>
      <c r="DE34" s="140">
        <v>0</v>
      </c>
      <c r="DF34" s="140">
        <v>0</v>
      </c>
      <c r="DG34" s="140">
        <v>0</v>
      </c>
      <c r="DH34" s="140">
        <v>0</v>
      </c>
      <c r="DI34" s="140">
        <v>0</v>
      </c>
      <c r="DJ34" s="140">
        <v>0</v>
      </c>
      <c r="DK34" s="397"/>
      <c r="DL34" s="140">
        <v>0</v>
      </c>
      <c r="DM34" s="140">
        <v>0</v>
      </c>
      <c r="DN34" s="140">
        <v>0</v>
      </c>
      <c r="DO34" s="140">
        <v>0</v>
      </c>
      <c r="DP34" s="140">
        <v>0</v>
      </c>
      <c r="DQ34" s="140">
        <v>0</v>
      </c>
      <c r="DR34" s="397"/>
      <c r="DS34" s="140">
        <v>0</v>
      </c>
      <c r="DT34" s="140">
        <v>0</v>
      </c>
      <c r="DU34" s="140">
        <v>0</v>
      </c>
      <c r="DV34" s="140">
        <v>0</v>
      </c>
      <c r="DW34" s="140">
        <v>0</v>
      </c>
      <c r="DX34" s="140">
        <v>0</v>
      </c>
      <c r="DY34" s="397"/>
      <c r="DZ34" s="140">
        <v>0</v>
      </c>
      <c r="EA34" s="140">
        <v>0</v>
      </c>
      <c r="EB34" s="140">
        <v>0</v>
      </c>
      <c r="EC34" s="140">
        <v>0</v>
      </c>
      <c r="ED34" s="140">
        <v>0</v>
      </c>
      <c r="EE34" s="140">
        <v>0</v>
      </c>
      <c r="EF34" s="397"/>
      <c r="EG34" s="140">
        <v>0</v>
      </c>
      <c r="EH34" s="140">
        <v>0</v>
      </c>
      <c r="EI34" s="140">
        <v>0</v>
      </c>
      <c r="EJ34" s="140">
        <v>0</v>
      </c>
      <c r="EK34" s="140">
        <v>0</v>
      </c>
      <c r="EL34" s="140">
        <v>0</v>
      </c>
      <c r="EM34" s="397"/>
      <c r="EN34" s="140">
        <v>0</v>
      </c>
      <c r="EO34" s="140">
        <v>0</v>
      </c>
      <c r="EP34" s="140">
        <v>0</v>
      </c>
      <c r="EQ34" s="140">
        <v>0</v>
      </c>
      <c r="ER34" s="140">
        <v>0</v>
      </c>
      <c r="ES34" s="140">
        <v>0</v>
      </c>
      <c r="ET34" s="397"/>
      <c r="EU34" s="140">
        <v>0</v>
      </c>
      <c r="EV34" s="140">
        <v>0</v>
      </c>
      <c r="EW34" s="140">
        <v>0</v>
      </c>
      <c r="EX34" s="140">
        <v>0</v>
      </c>
      <c r="EY34" s="140">
        <v>0</v>
      </c>
      <c r="EZ34" s="140">
        <v>0</v>
      </c>
      <c r="FA34" s="397"/>
      <c r="FB34" s="140">
        <v>0</v>
      </c>
      <c r="FC34" s="140">
        <v>0</v>
      </c>
      <c r="FD34" s="140">
        <v>0</v>
      </c>
      <c r="FE34" s="140">
        <v>0</v>
      </c>
      <c r="FF34" s="140">
        <v>0</v>
      </c>
      <c r="FG34" s="140">
        <v>0</v>
      </c>
      <c r="FH34" s="397"/>
      <c r="FI34" s="140">
        <v>0</v>
      </c>
      <c r="FJ34" s="140">
        <v>0</v>
      </c>
      <c r="FK34" s="140">
        <v>0</v>
      </c>
      <c r="FL34" s="140">
        <v>0</v>
      </c>
      <c r="FM34" s="140">
        <v>0</v>
      </c>
      <c r="FN34" s="140">
        <v>0</v>
      </c>
      <c r="FO34" s="397"/>
      <c r="FP34" s="140">
        <v>0</v>
      </c>
      <c r="FQ34" s="140">
        <v>0</v>
      </c>
      <c r="FR34" s="140">
        <v>0</v>
      </c>
      <c r="FS34" s="140">
        <v>0</v>
      </c>
      <c r="FT34" s="140">
        <v>0</v>
      </c>
      <c r="FU34" s="140">
        <v>0</v>
      </c>
      <c r="FV34" s="397"/>
      <c r="FW34" s="140">
        <v>0</v>
      </c>
      <c r="FX34" s="140">
        <v>0</v>
      </c>
      <c r="FY34" s="140">
        <v>0</v>
      </c>
      <c r="FZ34" s="140">
        <v>0</v>
      </c>
      <c r="GA34" s="140">
        <v>0</v>
      </c>
      <c r="GB34" s="140">
        <v>0</v>
      </c>
      <c r="GC34" s="397"/>
      <c r="GD34" s="467" t="str">
        <f t="shared" si="6"/>
        <v>BCK-31              </v>
      </c>
      <c r="GE34" s="18">
        <f aca="true" t="shared" si="18" ref="GE34:GJ34">D34+K34+R34+Y34+AF34+AM34+AT34+BA34+BH34+BO34+BV34+CC34+CJ34+CQ34+CX34+DE34+DL34+DS34+DZ34+EG34+EN34+EU34+FB34+FI34+FP34+FW34</f>
        <v>0</v>
      </c>
      <c r="GF34" s="17">
        <f t="shared" si="18"/>
        <v>0</v>
      </c>
      <c r="GG34" s="18">
        <f t="shared" si="18"/>
        <v>0</v>
      </c>
      <c r="GH34" s="18">
        <f t="shared" si="18"/>
        <v>0</v>
      </c>
      <c r="GI34" s="18">
        <f t="shared" si="18"/>
        <v>0</v>
      </c>
      <c r="GJ34" s="17">
        <f t="shared" si="18"/>
        <v>0</v>
      </c>
      <c r="GK34" s="397"/>
      <c r="GL34" s="19"/>
      <c r="GM34" s="19"/>
      <c r="GN34" s="19"/>
      <c r="GO34" s="19"/>
      <c r="GP34" s="19"/>
      <c r="GQ34" s="19"/>
      <c r="GU34" s="20"/>
      <c r="GV34" s="20"/>
      <c r="GW34" s="20"/>
    </row>
    <row r="35" spans="1:205" ht="15.75">
      <c r="A35" s="349">
        <v>30</v>
      </c>
      <c r="B35" s="11" t="s">
        <v>165</v>
      </c>
      <c r="C35" s="10" t="s">
        <v>187</v>
      </c>
      <c r="D35" s="140">
        <v>0</v>
      </c>
      <c r="E35" s="140">
        <v>0</v>
      </c>
      <c r="F35" s="140">
        <v>0</v>
      </c>
      <c r="G35" s="140">
        <v>0</v>
      </c>
      <c r="H35" s="140">
        <v>0</v>
      </c>
      <c r="I35" s="408">
        <v>0</v>
      </c>
      <c r="J35" s="397"/>
      <c r="K35" s="420">
        <v>0</v>
      </c>
      <c r="L35" s="140">
        <v>0</v>
      </c>
      <c r="M35" s="140">
        <v>0</v>
      </c>
      <c r="N35" s="140">
        <v>0</v>
      </c>
      <c r="O35" s="140">
        <v>0</v>
      </c>
      <c r="P35" s="140">
        <v>0</v>
      </c>
      <c r="Q35" s="397"/>
      <c r="R35" s="140">
        <v>0</v>
      </c>
      <c r="S35" s="140">
        <v>0</v>
      </c>
      <c r="T35" s="140">
        <v>0</v>
      </c>
      <c r="U35" s="140">
        <v>0</v>
      </c>
      <c r="V35" s="140">
        <v>0</v>
      </c>
      <c r="W35" s="140">
        <v>0</v>
      </c>
      <c r="X35" s="397"/>
      <c r="Y35" s="140">
        <v>0</v>
      </c>
      <c r="Z35" s="140">
        <v>0</v>
      </c>
      <c r="AA35" s="140">
        <v>0</v>
      </c>
      <c r="AB35" s="140">
        <v>0</v>
      </c>
      <c r="AC35" s="140">
        <v>0</v>
      </c>
      <c r="AD35" s="140">
        <v>0</v>
      </c>
      <c r="AE35" s="397"/>
      <c r="AF35" s="140">
        <v>0</v>
      </c>
      <c r="AG35" s="140">
        <v>0</v>
      </c>
      <c r="AH35" s="140">
        <v>0</v>
      </c>
      <c r="AI35" s="140">
        <v>0</v>
      </c>
      <c r="AJ35" s="140">
        <v>0</v>
      </c>
      <c r="AK35" s="140">
        <v>0</v>
      </c>
      <c r="AL35" s="397"/>
      <c r="AM35" s="140">
        <v>0</v>
      </c>
      <c r="AN35" s="140">
        <v>0</v>
      </c>
      <c r="AO35" s="140">
        <v>0</v>
      </c>
      <c r="AP35" s="140">
        <v>0</v>
      </c>
      <c r="AQ35" s="140">
        <v>0</v>
      </c>
      <c r="AR35" s="140">
        <v>0</v>
      </c>
      <c r="AS35" s="397"/>
      <c r="AT35" s="140">
        <v>0</v>
      </c>
      <c r="AU35" s="140">
        <v>0</v>
      </c>
      <c r="AV35" s="140">
        <v>0</v>
      </c>
      <c r="AW35" s="140">
        <v>0</v>
      </c>
      <c r="AX35" s="140">
        <v>0</v>
      </c>
      <c r="AY35" s="140">
        <v>0</v>
      </c>
      <c r="AZ35" s="397"/>
      <c r="BA35" s="140">
        <v>0</v>
      </c>
      <c r="BB35" s="140">
        <v>0</v>
      </c>
      <c r="BC35" s="140">
        <v>0</v>
      </c>
      <c r="BD35" s="140">
        <v>0</v>
      </c>
      <c r="BE35" s="140">
        <v>0</v>
      </c>
      <c r="BF35" s="140">
        <v>0</v>
      </c>
      <c r="BG35" s="397"/>
      <c r="BH35" s="140">
        <v>0</v>
      </c>
      <c r="BI35" s="140">
        <v>0</v>
      </c>
      <c r="BJ35" s="140">
        <v>0</v>
      </c>
      <c r="BK35" s="140">
        <v>0</v>
      </c>
      <c r="BL35" s="140">
        <v>0</v>
      </c>
      <c r="BM35" s="140">
        <v>0</v>
      </c>
      <c r="BN35" s="397"/>
      <c r="BO35" s="140">
        <v>0</v>
      </c>
      <c r="BP35" s="140">
        <v>0</v>
      </c>
      <c r="BQ35" s="140">
        <v>0</v>
      </c>
      <c r="BR35" s="140">
        <v>0</v>
      </c>
      <c r="BS35" s="140">
        <v>0</v>
      </c>
      <c r="BT35" s="140">
        <v>0</v>
      </c>
      <c r="BU35" s="397"/>
      <c r="BV35" s="140">
        <v>0</v>
      </c>
      <c r="BW35" s="140">
        <v>0</v>
      </c>
      <c r="BX35" s="140">
        <v>0</v>
      </c>
      <c r="BY35" s="140">
        <v>0</v>
      </c>
      <c r="BZ35" s="140">
        <v>0</v>
      </c>
      <c r="CA35" s="140">
        <v>0</v>
      </c>
      <c r="CB35" s="397"/>
      <c r="CC35" s="140">
        <v>0</v>
      </c>
      <c r="CD35" s="140">
        <v>0</v>
      </c>
      <c r="CE35" s="140">
        <v>0</v>
      </c>
      <c r="CF35" s="140">
        <v>0</v>
      </c>
      <c r="CG35" s="140">
        <v>0</v>
      </c>
      <c r="CH35" s="140">
        <v>0</v>
      </c>
      <c r="CI35" s="397"/>
      <c r="CJ35" s="140">
        <v>0</v>
      </c>
      <c r="CK35" s="140">
        <v>0</v>
      </c>
      <c r="CL35" s="140">
        <v>0</v>
      </c>
      <c r="CM35" s="140">
        <v>0</v>
      </c>
      <c r="CN35" s="140">
        <v>0</v>
      </c>
      <c r="CO35" s="140">
        <v>0</v>
      </c>
      <c r="CP35" s="397"/>
      <c r="CQ35" s="140">
        <v>0</v>
      </c>
      <c r="CR35" s="140">
        <v>0</v>
      </c>
      <c r="CS35" s="140">
        <v>0</v>
      </c>
      <c r="CT35" s="140">
        <v>0</v>
      </c>
      <c r="CU35" s="140">
        <v>0</v>
      </c>
      <c r="CV35" s="140">
        <v>0</v>
      </c>
      <c r="CW35" s="397"/>
      <c r="CX35" s="140">
        <v>0</v>
      </c>
      <c r="CY35" s="140">
        <v>0</v>
      </c>
      <c r="CZ35" s="140">
        <v>0</v>
      </c>
      <c r="DA35" s="140">
        <v>0</v>
      </c>
      <c r="DB35" s="140">
        <v>0</v>
      </c>
      <c r="DC35" s="140">
        <v>0</v>
      </c>
      <c r="DD35" s="397"/>
      <c r="DE35" s="140">
        <v>0</v>
      </c>
      <c r="DF35" s="140">
        <v>0</v>
      </c>
      <c r="DG35" s="140">
        <v>0</v>
      </c>
      <c r="DH35" s="140">
        <v>0</v>
      </c>
      <c r="DI35" s="140">
        <v>0</v>
      </c>
      <c r="DJ35" s="140">
        <v>0</v>
      </c>
      <c r="DK35" s="397"/>
      <c r="DL35" s="140">
        <v>0</v>
      </c>
      <c r="DM35" s="140">
        <v>0</v>
      </c>
      <c r="DN35" s="140">
        <v>0</v>
      </c>
      <c r="DO35" s="140">
        <v>0</v>
      </c>
      <c r="DP35" s="140">
        <v>0</v>
      </c>
      <c r="DQ35" s="140">
        <v>0</v>
      </c>
      <c r="DR35" s="397"/>
      <c r="DS35" s="140">
        <v>0</v>
      </c>
      <c r="DT35" s="140">
        <v>0</v>
      </c>
      <c r="DU35" s="140">
        <v>0</v>
      </c>
      <c r="DV35" s="140">
        <v>0</v>
      </c>
      <c r="DW35" s="140">
        <v>0</v>
      </c>
      <c r="DX35" s="140">
        <v>0</v>
      </c>
      <c r="DY35" s="397"/>
      <c r="DZ35" s="140">
        <v>0</v>
      </c>
      <c r="EA35" s="140">
        <v>0</v>
      </c>
      <c r="EB35" s="140">
        <v>0</v>
      </c>
      <c r="EC35" s="140">
        <v>0</v>
      </c>
      <c r="ED35" s="140">
        <v>0</v>
      </c>
      <c r="EE35" s="140">
        <v>0</v>
      </c>
      <c r="EF35" s="397"/>
      <c r="EG35" s="140">
        <v>0</v>
      </c>
      <c r="EH35" s="140">
        <v>0</v>
      </c>
      <c r="EI35" s="140">
        <v>0</v>
      </c>
      <c r="EJ35" s="140">
        <v>0</v>
      </c>
      <c r="EK35" s="140">
        <v>0</v>
      </c>
      <c r="EL35" s="140">
        <v>0</v>
      </c>
      <c r="EM35" s="397"/>
      <c r="EN35" s="140">
        <v>0</v>
      </c>
      <c r="EO35" s="140">
        <v>0</v>
      </c>
      <c r="EP35" s="140">
        <v>0</v>
      </c>
      <c r="EQ35" s="140">
        <v>0</v>
      </c>
      <c r="ER35" s="140">
        <v>0</v>
      </c>
      <c r="ES35" s="140">
        <v>0</v>
      </c>
      <c r="ET35" s="397"/>
      <c r="EU35" s="140">
        <v>0</v>
      </c>
      <c r="EV35" s="140">
        <v>0</v>
      </c>
      <c r="EW35" s="140">
        <v>0</v>
      </c>
      <c r="EX35" s="140">
        <v>0</v>
      </c>
      <c r="EY35" s="140">
        <v>0</v>
      </c>
      <c r="EZ35" s="140">
        <v>0</v>
      </c>
      <c r="FA35" s="397"/>
      <c r="FB35" s="140">
        <v>0</v>
      </c>
      <c r="FC35" s="140">
        <v>0</v>
      </c>
      <c r="FD35" s="140">
        <v>0</v>
      </c>
      <c r="FE35" s="140">
        <v>0</v>
      </c>
      <c r="FF35" s="140">
        <v>0</v>
      </c>
      <c r="FG35" s="140">
        <v>0</v>
      </c>
      <c r="FH35" s="397"/>
      <c r="FI35" s="140">
        <v>0</v>
      </c>
      <c r="FJ35" s="140">
        <v>0</v>
      </c>
      <c r="FK35" s="140">
        <v>0</v>
      </c>
      <c r="FL35" s="140">
        <v>0</v>
      </c>
      <c r="FM35" s="140">
        <v>0</v>
      </c>
      <c r="FN35" s="140">
        <v>0</v>
      </c>
      <c r="FO35" s="397"/>
      <c r="FP35" s="140">
        <v>0</v>
      </c>
      <c r="FQ35" s="140">
        <v>0</v>
      </c>
      <c r="FR35" s="140">
        <v>0</v>
      </c>
      <c r="FS35" s="140">
        <v>0</v>
      </c>
      <c r="FT35" s="140">
        <v>0</v>
      </c>
      <c r="FU35" s="140">
        <v>0</v>
      </c>
      <c r="FV35" s="397"/>
      <c r="FW35" s="140">
        <v>0</v>
      </c>
      <c r="FX35" s="140">
        <v>0</v>
      </c>
      <c r="FY35" s="140">
        <v>0</v>
      </c>
      <c r="FZ35" s="140">
        <v>0</v>
      </c>
      <c r="GA35" s="140">
        <v>0</v>
      </c>
      <c r="GB35" s="140">
        <v>0</v>
      </c>
      <c r="GC35" s="397"/>
      <c r="GD35" s="467" t="str">
        <f t="shared" si="6"/>
        <v>BCK-32              </v>
      </c>
      <c r="GE35" s="18">
        <f aca="true" t="shared" si="19" ref="GE35:GE41">D35+K35+R35+Y35+AF35+AM35+AT35+BA35+BH35+BO35+BV35+CC35+CJ35+CQ35+CX35+DE35+DL35+DS35+DZ35+EG35+EN35+EU35+FB35+FI35+FP35+FW35</f>
        <v>0</v>
      </c>
      <c r="GF35" s="17">
        <v>0</v>
      </c>
      <c r="GG35" s="18">
        <f aca="true" t="shared" si="20" ref="GG35:GJ41">F35+M35+T35+AA35+AH35+AO35+AV35+BC35+BJ35+BQ35+BX35+CE35+CL35+CS35+CZ35+DG35+DN35+DU35+EB35+EI35+EP35+EW35+FD35+FK35+FR35+FY35</f>
        <v>0</v>
      </c>
      <c r="GH35" s="18">
        <f t="shared" si="20"/>
        <v>0</v>
      </c>
      <c r="GI35" s="18">
        <f t="shared" si="20"/>
        <v>0</v>
      </c>
      <c r="GJ35" s="17">
        <f t="shared" si="20"/>
        <v>0</v>
      </c>
      <c r="GK35" s="397"/>
      <c r="GL35" s="19"/>
      <c r="GM35" s="19"/>
      <c r="GN35" s="19"/>
      <c r="GO35" s="19"/>
      <c r="GP35" s="19"/>
      <c r="GQ35" s="19"/>
      <c r="GU35" s="20"/>
      <c r="GV35" s="20"/>
      <c r="GW35" s="20"/>
    </row>
    <row r="36" spans="1:205" ht="22.5">
      <c r="A36" s="349">
        <v>31</v>
      </c>
      <c r="B36" s="11" t="s">
        <v>166</v>
      </c>
      <c r="C36" s="11" t="s">
        <v>188</v>
      </c>
      <c r="D36" s="140">
        <v>0</v>
      </c>
      <c r="E36" s="140">
        <v>0</v>
      </c>
      <c r="F36" s="140">
        <v>0</v>
      </c>
      <c r="G36" s="140">
        <v>0</v>
      </c>
      <c r="H36" s="140">
        <v>0</v>
      </c>
      <c r="I36" s="408">
        <v>0</v>
      </c>
      <c r="J36" s="397"/>
      <c r="K36" s="420">
        <v>0</v>
      </c>
      <c r="L36" s="140">
        <v>0</v>
      </c>
      <c r="M36" s="140">
        <v>0</v>
      </c>
      <c r="N36" s="140">
        <v>0</v>
      </c>
      <c r="O36" s="140">
        <v>0</v>
      </c>
      <c r="P36" s="140">
        <v>0</v>
      </c>
      <c r="Q36" s="397"/>
      <c r="R36" s="140">
        <v>0</v>
      </c>
      <c r="S36" s="140">
        <v>0</v>
      </c>
      <c r="T36" s="140">
        <v>0</v>
      </c>
      <c r="U36" s="140">
        <v>0</v>
      </c>
      <c r="V36" s="140">
        <v>0</v>
      </c>
      <c r="W36" s="140">
        <v>0</v>
      </c>
      <c r="X36" s="397"/>
      <c r="Y36" s="140">
        <v>0</v>
      </c>
      <c r="Z36" s="140">
        <v>0</v>
      </c>
      <c r="AA36" s="140">
        <v>0</v>
      </c>
      <c r="AB36" s="140">
        <v>0</v>
      </c>
      <c r="AC36" s="140">
        <v>0</v>
      </c>
      <c r="AD36" s="140">
        <v>0</v>
      </c>
      <c r="AE36" s="397"/>
      <c r="AF36" s="140">
        <v>0</v>
      </c>
      <c r="AG36" s="140">
        <v>0</v>
      </c>
      <c r="AH36" s="140">
        <v>0</v>
      </c>
      <c r="AI36" s="140">
        <v>0</v>
      </c>
      <c r="AJ36" s="140">
        <v>0</v>
      </c>
      <c r="AK36" s="140">
        <v>0</v>
      </c>
      <c r="AL36" s="397"/>
      <c r="AM36" s="140">
        <v>0</v>
      </c>
      <c r="AN36" s="140">
        <v>0</v>
      </c>
      <c r="AO36" s="140">
        <v>0</v>
      </c>
      <c r="AP36" s="140">
        <v>0</v>
      </c>
      <c r="AQ36" s="140">
        <v>0</v>
      </c>
      <c r="AR36" s="140">
        <v>0</v>
      </c>
      <c r="AS36" s="397"/>
      <c r="AT36" s="140">
        <v>0</v>
      </c>
      <c r="AU36" s="140">
        <v>0</v>
      </c>
      <c r="AV36" s="140">
        <v>0</v>
      </c>
      <c r="AW36" s="140">
        <v>0</v>
      </c>
      <c r="AX36" s="140">
        <v>0</v>
      </c>
      <c r="AY36" s="140">
        <v>0</v>
      </c>
      <c r="AZ36" s="397"/>
      <c r="BA36" s="140">
        <v>0</v>
      </c>
      <c r="BB36" s="140">
        <v>0</v>
      </c>
      <c r="BC36" s="140">
        <v>0</v>
      </c>
      <c r="BD36" s="140">
        <v>0</v>
      </c>
      <c r="BE36" s="140">
        <v>0</v>
      </c>
      <c r="BF36" s="140">
        <v>0</v>
      </c>
      <c r="BG36" s="397"/>
      <c r="BH36" s="140">
        <v>0</v>
      </c>
      <c r="BI36" s="140">
        <v>0</v>
      </c>
      <c r="BJ36" s="140">
        <v>0</v>
      </c>
      <c r="BK36" s="140">
        <v>0</v>
      </c>
      <c r="BL36" s="140">
        <v>0</v>
      </c>
      <c r="BM36" s="140">
        <v>0</v>
      </c>
      <c r="BN36" s="397"/>
      <c r="BO36" s="140">
        <v>0</v>
      </c>
      <c r="BP36" s="140">
        <v>0</v>
      </c>
      <c r="BQ36" s="140">
        <v>0</v>
      </c>
      <c r="BR36" s="140">
        <v>0</v>
      </c>
      <c r="BS36" s="140">
        <v>0</v>
      </c>
      <c r="BT36" s="140">
        <v>0</v>
      </c>
      <c r="BU36" s="397"/>
      <c r="BV36" s="140">
        <v>0</v>
      </c>
      <c r="BW36" s="140">
        <v>0</v>
      </c>
      <c r="BX36" s="140">
        <v>0</v>
      </c>
      <c r="BY36" s="140">
        <v>0</v>
      </c>
      <c r="BZ36" s="140">
        <v>0</v>
      </c>
      <c r="CA36" s="140">
        <v>0</v>
      </c>
      <c r="CB36" s="397"/>
      <c r="CC36" s="140">
        <v>0</v>
      </c>
      <c r="CD36" s="140">
        <v>0</v>
      </c>
      <c r="CE36" s="140">
        <v>0</v>
      </c>
      <c r="CF36" s="140">
        <v>0</v>
      </c>
      <c r="CG36" s="140">
        <v>0</v>
      </c>
      <c r="CH36" s="140">
        <v>0</v>
      </c>
      <c r="CI36" s="397"/>
      <c r="CJ36" s="140">
        <v>0</v>
      </c>
      <c r="CK36" s="140">
        <v>0</v>
      </c>
      <c r="CL36" s="140">
        <v>0</v>
      </c>
      <c r="CM36" s="140">
        <v>0</v>
      </c>
      <c r="CN36" s="140">
        <v>0</v>
      </c>
      <c r="CO36" s="140">
        <v>0</v>
      </c>
      <c r="CP36" s="397"/>
      <c r="CQ36" s="140">
        <v>0</v>
      </c>
      <c r="CR36" s="140">
        <v>0</v>
      </c>
      <c r="CS36" s="140">
        <v>0</v>
      </c>
      <c r="CT36" s="140">
        <v>0</v>
      </c>
      <c r="CU36" s="140">
        <v>0</v>
      </c>
      <c r="CV36" s="140">
        <v>0</v>
      </c>
      <c r="CW36" s="397"/>
      <c r="CX36" s="140">
        <v>0</v>
      </c>
      <c r="CY36" s="140">
        <v>0</v>
      </c>
      <c r="CZ36" s="140">
        <v>0</v>
      </c>
      <c r="DA36" s="140">
        <v>0</v>
      </c>
      <c r="DB36" s="140">
        <v>0</v>
      </c>
      <c r="DC36" s="140">
        <v>0</v>
      </c>
      <c r="DD36" s="397"/>
      <c r="DE36" s="140">
        <v>0</v>
      </c>
      <c r="DF36" s="140">
        <v>0</v>
      </c>
      <c r="DG36" s="140">
        <v>0</v>
      </c>
      <c r="DH36" s="140">
        <v>0</v>
      </c>
      <c r="DI36" s="140">
        <v>0</v>
      </c>
      <c r="DJ36" s="140">
        <v>0</v>
      </c>
      <c r="DK36" s="397"/>
      <c r="DL36" s="140">
        <v>0</v>
      </c>
      <c r="DM36" s="140">
        <v>0</v>
      </c>
      <c r="DN36" s="140">
        <v>0</v>
      </c>
      <c r="DO36" s="140">
        <v>0</v>
      </c>
      <c r="DP36" s="140">
        <v>0</v>
      </c>
      <c r="DQ36" s="140">
        <v>0</v>
      </c>
      <c r="DR36" s="397"/>
      <c r="DS36" s="140">
        <v>0</v>
      </c>
      <c r="DT36" s="140">
        <v>0</v>
      </c>
      <c r="DU36" s="140">
        <v>0</v>
      </c>
      <c r="DV36" s="140">
        <v>0</v>
      </c>
      <c r="DW36" s="140">
        <v>0</v>
      </c>
      <c r="DX36" s="140">
        <v>0</v>
      </c>
      <c r="DY36" s="397"/>
      <c r="DZ36" s="140">
        <v>0</v>
      </c>
      <c r="EA36" s="140">
        <v>0</v>
      </c>
      <c r="EB36" s="140">
        <v>0</v>
      </c>
      <c r="EC36" s="140">
        <v>0</v>
      </c>
      <c r="ED36" s="140">
        <v>0</v>
      </c>
      <c r="EE36" s="140">
        <v>0</v>
      </c>
      <c r="EF36" s="397"/>
      <c r="EG36" s="140">
        <v>0</v>
      </c>
      <c r="EH36" s="140">
        <v>0</v>
      </c>
      <c r="EI36" s="140">
        <v>0</v>
      </c>
      <c r="EJ36" s="140">
        <v>0</v>
      </c>
      <c r="EK36" s="140">
        <v>0</v>
      </c>
      <c r="EL36" s="140">
        <v>0</v>
      </c>
      <c r="EM36" s="397"/>
      <c r="EN36" s="140">
        <v>0</v>
      </c>
      <c r="EO36" s="140">
        <v>0</v>
      </c>
      <c r="EP36" s="140">
        <v>0</v>
      </c>
      <c r="EQ36" s="140">
        <v>0</v>
      </c>
      <c r="ER36" s="140">
        <v>0</v>
      </c>
      <c r="ES36" s="140">
        <v>0</v>
      </c>
      <c r="ET36" s="397"/>
      <c r="EU36" s="140">
        <v>0</v>
      </c>
      <c r="EV36" s="140">
        <v>0</v>
      </c>
      <c r="EW36" s="140">
        <v>0</v>
      </c>
      <c r="EX36" s="140">
        <v>0</v>
      </c>
      <c r="EY36" s="140">
        <v>0</v>
      </c>
      <c r="EZ36" s="140">
        <v>0</v>
      </c>
      <c r="FA36" s="397"/>
      <c r="FB36" s="140">
        <v>0</v>
      </c>
      <c r="FC36" s="140">
        <v>0</v>
      </c>
      <c r="FD36" s="140">
        <v>0</v>
      </c>
      <c r="FE36" s="140">
        <v>0</v>
      </c>
      <c r="FF36" s="140">
        <v>0</v>
      </c>
      <c r="FG36" s="140">
        <v>0</v>
      </c>
      <c r="FH36" s="397"/>
      <c r="FI36" s="140">
        <v>0</v>
      </c>
      <c r="FJ36" s="140">
        <v>0</v>
      </c>
      <c r="FK36" s="140">
        <v>0</v>
      </c>
      <c r="FL36" s="140">
        <v>0</v>
      </c>
      <c r="FM36" s="140">
        <v>0</v>
      </c>
      <c r="FN36" s="140">
        <v>0</v>
      </c>
      <c r="FO36" s="397"/>
      <c r="FP36" s="140">
        <v>0</v>
      </c>
      <c r="FQ36" s="140">
        <v>0</v>
      </c>
      <c r="FR36" s="140">
        <v>0</v>
      </c>
      <c r="FS36" s="140">
        <v>0</v>
      </c>
      <c r="FT36" s="140">
        <v>0</v>
      </c>
      <c r="FU36" s="140">
        <v>0</v>
      </c>
      <c r="FV36" s="397"/>
      <c r="FW36" s="140">
        <v>0</v>
      </c>
      <c r="FX36" s="140">
        <v>0</v>
      </c>
      <c r="FY36" s="140">
        <v>0</v>
      </c>
      <c r="FZ36" s="140">
        <v>0</v>
      </c>
      <c r="GA36" s="140">
        <v>0</v>
      </c>
      <c r="GB36" s="140">
        <v>0</v>
      </c>
      <c r="GC36" s="397"/>
      <c r="GD36" s="467" t="str">
        <f t="shared" si="6"/>
        <v>BCK-32 A             </v>
      </c>
      <c r="GE36" s="18">
        <f t="shared" si="19"/>
        <v>0</v>
      </c>
      <c r="GF36" s="17">
        <f aca="true" t="shared" si="21" ref="GF36:GF41">E36+L36+S36+Z36+AG36+AN36+AU36+BB36+BI36+BP36+BW36+CD36+CK36+CR36+CY36+DF36+DM36+DT36+EA36+EH36+EO36+EV36+FC36+FJ36+FQ36+FX36</f>
        <v>0</v>
      </c>
      <c r="GG36" s="18">
        <f t="shared" si="20"/>
        <v>0</v>
      </c>
      <c r="GH36" s="18">
        <f t="shared" si="20"/>
        <v>0</v>
      </c>
      <c r="GI36" s="18">
        <f t="shared" si="20"/>
        <v>0</v>
      </c>
      <c r="GJ36" s="17">
        <f t="shared" si="20"/>
        <v>0</v>
      </c>
      <c r="GK36" s="397"/>
      <c r="GL36" s="19"/>
      <c r="GM36" s="19"/>
      <c r="GN36" s="19"/>
      <c r="GO36" s="19"/>
      <c r="GP36" s="19"/>
      <c r="GQ36" s="19"/>
      <c r="GU36" s="20"/>
      <c r="GV36" s="20"/>
      <c r="GW36" s="20"/>
    </row>
    <row r="37" spans="1:205" ht="22.5">
      <c r="A37" s="349">
        <v>32</v>
      </c>
      <c r="B37" s="11" t="s">
        <v>220</v>
      </c>
      <c r="C37" s="11" t="s">
        <v>190</v>
      </c>
      <c r="D37" s="140">
        <v>0</v>
      </c>
      <c r="E37" s="140">
        <v>0</v>
      </c>
      <c r="F37" s="140">
        <v>0</v>
      </c>
      <c r="G37" s="140">
        <v>0</v>
      </c>
      <c r="H37" s="140">
        <v>0</v>
      </c>
      <c r="I37" s="408">
        <v>0</v>
      </c>
      <c r="J37" s="397"/>
      <c r="K37" s="420">
        <v>0</v>
      </c>
      <c r="L37" s="140">
        <v>0</v>
      </c>
      <c r="M37" s="140">
        <v>0</v>
      </c>
      <c r="N37" s="140">
        <v>0</v>
      </c>
      <c r="O37" s="140">
        <v>0</v>
      </c>
      <c r="P37" s="140">
        <v>0</v>
      </c>
      <c r="Q37" s="397"/>
      <c r="R37" s="140">
        <v>0</v>
      </c>
      <c r="S37" s="140">
        <v>0</v>
      </c>
      <c r="T37" s="140">
        <v>0</v>
      </c>
      <c r="U37" s="140">
        <v>0</v>
      </c>
      <c r="V37" s="140">
        <v>0</v>
      </c>
      <c r="W37" s="140">
        <v>0</v>
      </c>
      <c r="X37" s="397"/>
      <c r="Y37" s="140">
        <v>0</v>
      </c>
      <c r="Z37" s="140">
        <v>0</v>
      </c>
      <c r="AA37" s="140">
        <v>0</v>
      </c>
      <c r="AB37" s="140">
        <v>0</v>
      </c>
      <c r="AC37" s="140">
        <v>0</v>
      </c>
      <c r="AD37" s="140">
        <v>0</v>
      </c>
      <c r="AE37" s="397"/>
      <c r="AF37" s="140">
        <v>0</v>
      </c>
      <c r="AG37" s="140">
        <v>0</v>
      </c>
      <c r="AH37" s="140">
        <v>0</v>
      </c>
      <c r="AI37" s="140">
        <v>0</v>
      </c>
      <c r="AJ37" s="140">
        <v>0</v>
      </c>
      <c r="AK37" s="140">
        <v>0</v>
      </c>
      <c r="AL37" s="397"/>
      <c r="AM37" s="140">
        <v>0</v>
      </c>
      <c r="AN37" s="140">
        <v>0</v>
      </c>
      <c r="AO37" s="140">
        <v>0</v>
      </c>
      <c r="AP37" s="140">
        <v>0</v>
      </c>
      <c r="AQ37" s="140">
        <v>0</v>
      </c>
      <c r="AR37" s="140">
        <v>0</v>
      </c>
      <c r="AS37" s="397"/>
      <c r="AT37" s="140">
        <v>0</v>
      </c>
      <c r="AU37" s="140">
        <v>0</v>
      </c>
      <c r="AV37" s="140">
        <v>0</v>
      </c>
      <c r="AW37" s="140">
        <v>0</v>
      </c>
      <c r="AX37" s="140">
        <v>0</v>
      </c>
      <c r="AY37" s="140">
        <v>0</v>
      </c>
      <c r="AZ37" s="397"/>
      <c r="BA37" s="140">
        <v>0</v>
      </c>
      <c r="BB37" s="140">
        <v>0</v>
      </c>
      <c r="BC37" s="140">
        <v>0</v>
      </c>
      <c r="BD37" s="140">
        <v>0</v>
      </c>
      <c r="BE37" s="140">
        <v>0</v>
      </c>
      <c r="BF37" s="140">
        <v>0</v>
      </c>
      <c r="BG37" s="397"/>
      <c r="BH37" s="140">
        <v>0</v>
      </c>
      <c r="BI37" s="140">
        <v>0</v>
      </c>
      <c r="BJ37" s="140">
        <v>0</v>
      </c>
      <c r="BK37" s="140">
        <v>0</v>
      </c>
      <c r="BL37" s="140">
        <v>0</v>
      </c>
      <c r="BM37" s="140">
        <v>0</v>
      </c>
      <c r="BN37" s="397"/>
      <c r="BO37" s="140">
        <v>0</v>
      </c>
      <c r="BP37" s="140">
        <v>0</v>
      </c>
      <c r="BQ37" s="140">
        <v>0</v>
      </c>
      <c r="BR37" s="140">
        <v>0</v>
      </c>
      <c r="BS37" s="140">
        <v>0</v>
      </c>
      <c r="BT37" s="140">
        <v>0</v>
      </c>
      <c r="BU37" s="397"/>
      <c r="BV37" s="140">
        <v>0</v>
      </c>
      <c r="BW37" s="140">
        <v>0</v>
      </c>
      <c r="BX37" s="140">
        <v>0</v>
      </c>
      <c r="BY37" s="140">
        <v>0</v>
      </c>
      <c r="BZ37" s="140">
        <v>0</v>
      </c>
      <c r="CA37" s="140">
        <v>0</v>
      </c>
      <c r="CB37" s="397"/>
      <c r="CC37" s="140">
        <v>0</v>
      </c>
      <c r="CD37" s="140">
        <v>0</v>
      </c>
      <c r="CE37" s="140">
        <v>0</v>
      </c>
      <c r="CF37" s="140">
        <v>0</v>
      </c>
      <c r="CG37" s="140">
        <v>0</v>
      </c>
      <c r="CH37" s="140">
        <v>0</v>
      </c>
      <c r="CI37" s="397"/>
      <c r="CJ37" s="140">
        <v>0</v>
      </c>
      <c r="CK37" s="140">
        <v>0</v>
      </c>
      <c r="CL37" s="140">
        <v>0</v>
      </c>
      <c r="CM37" s="140">
        <v>0</v>
      </c>
      <c r="CN37" s="140">
        <v>0</v>
      </c>
      <c r="CO37" s="140">
        <v>0</v>
      </c>
      <c r="CP37" s="397"/>
      <c r="CQ37" s="140">
        <v>0</v>
      </c>
      <c r="CR37" s="140">
        <v>0</v>
      </c>
      <c r="CS37" s="140">
        <v>0</v>
      </c>
      <c r="CT37" s="140">
        <v>0</v>
      </c>
      <c r="CU37" s="140">
        <v>0</v>
      </c>
      <c r="CV37" s="140">
        <v>0</v>
      </c>
      <c r="CW37" s="397"/>
      <c r="CX37" s="140">
        <v>0</v>
      </c>
      <c r="CY37" s="140">
        <v>0</v>
      </c>
      <c r="CZ37" s="140">
        <v>0</v>
      </c>
      <c r="DA37" s="140">
        <v>0</v>
      </c>
      <c r="DB37" s="140">
        <v>0</v>
      </c>
      <c r="DC37" s="140">
        <v>0</v>
      </c>
      <c r="DD37" s="397"/>
      <c r="DE37" s="140">
        <v>0</v>
      </c>
      <c r="DF37" s="140">
        <v>0</v>
      </c>
      <c r="DG37" s="140">
        <v>0</v>
      </c>
      <c r="DH37" s="140">
        <v>0</v>
      </c>
      <c r="DI37" s="140">
        <v>0</v>
      </c>
      <c r="DJ37" s="140">
        <v>0</v>
      </c>
      <c r="DK37" s="397"/>
      <c r="DL37" s="140">
        <v>0</v>
      </c>
      <c r="DM37" s="140">
        <v>0</v>
      </c>
      <c r="DN37" s="140">
        <v>0</v>
      </c>
      <c r="DO37" s="140">
        <v>0</v>
      </c>
      <c r="DP37" s="140">
        <v>0</v>
      </c>
      <c r="DQ37" s="140">
        <v>0</v>
      </c>
      <c r="DR37" s="397"/>
      <c r="DS37" s="140">
        <v>0</v>
      </c>
      <c r="DT37" s="140">
        <v>0</v>
      </c>
      <c r="DU37" s="140">
        <v>0</v>
      </c>
      <c r="DV37" s="140">
        <v>0</v>
      </c>
      <c r="DW37" s="140">
        <v>0</v>
      </c>
      <c r="DX37" s="140">
        <v>0</v>
      </c>
      <c r="DY37" s="397"/>
      <c r="DZ37" s="140">
        <v>0</v>
      </c>
      <c r="EA37" s="140">
        <v>0</v>
      </c>
      <c r="EB37" s="140">
        <v>0</v>
      </c>
      <c r="EC37" s="140">
        <v>0</v>
      </c>
      <c r="ED37" s="140">
        <v>0</v>
      </c>
      <c r="EE37" s="140">
        <v>0</v>
      </c>
      <c r="EF37" s="397"/>
      <c r="EG37" s="140">
        <v>0</v>
      </c>
      <c r="EH37" s="140">
        <v>0</v>
      </c>
      <c r="EI37" s="140">
        <v>0</v>
      </c>
      <c r="EJ37" s="140">
        <v>0</v>
      </c>
      <c r="EK37" s="140">
        <v>0</v>
      </c>
      <c r="EL37" s="140">
        <v>0</v>
      </c>
      <c r="EM37" s="397"/>
      <c r="EN37" s="140">
        <v>0</v>
      </c>
      <c r="EO37" s="140">
        <v>0</v>
      </c>
      <c r="EP37" s="140">
        <v>0</v>
      </c>
      <c r="EQ37" s="140">
        <v>0</v>
      </c>
      <c r="ER37" s="140">
        <v>0</v>
      </c>
      <c r="ES37" s="140">
        <v>0</v>
      </c>
      <c r="ET37" s="397"/>
      <c r="EU37" s="140">
        <v>0</v>
      </c>
      <c r="EV37" s="140">
        <v>0</v>
      </c>
      <c r="EW37" s="140">
        <v>0</v>
      </c>
      <c r="EX37" s="140">
        <v>0</v>
      </c>
      <c r="EY37" s="140">
        <v>0</v>
      </c>
      <c r="EZ37" s="140">
        <v>0</v>
      </c>
      <c r="FA37" s="397"/>
      <c r="FB37" s="140">
        <v>0</v>
      </c>
      <c r="FC37" s="140">
        <v>0</v>
      </c>
      <c r="FD37" s="140">
        <v>0</v>
      </c>
      <c r="FE37" s="140">
        <v>0</v>
      </c>
      <c r="FF37" s="140">
        <v>0</v>
      </c>
      <c r="FG37" s="140">
        <v>0</v>
      </c>
      <c r="FH37" s="397"/>
      <c r="FI37" s="140">
        <v>0</v>
      </c>
      <c r="FJ37" s="140">
        <v>0</v>
      </c>
      <c r="FK37" s="140">
        <v>0</v>
      </c>
      <c r="FL37" s="140">
        <v>0</v>
      </c>
      <c r="FM37" s="140">
        <v>0</v>
      </c>
      <c r="FN37" s="140">
        <v>0</v>
      </c>
      <c r="FO37" s="397"/>
      <c r="FP37" s="140">
        <v>0</v>
      </c>
      <c r="FQ37" s="140">
        <v>0</v>
      </c>
      <c r="FR37" s="140">
        <v>0</v>
      </c>
      <c r="FS37" s="140">
        <v>0</v>
      </c>
      <c r="FT37" s="140">
        <v>0</v>
      </c>
      <c r="FU37" s="140">
        <v>0</v>
      </c>
      <c r="FV37" s="397"/>
      <c r="FW37" s="140">
        <v>0</v>
      </c>
      <c r="FX37" s="140">
        <v>0</v>
      </c>
      <c r="FY37" s="140">
        <v>0</v>
      </c>
      <c r="FZ37" s="140">
        <v>0</v>
      </c>
      <c r="GA37" s="140">
        <v>0</v>
      </c>
      <c r="GB37" s="140">
        <v>0</v>
      </c>
      <c r="GC37" s="397"/>
      <c r="GD37" s="467" t="str">
        <f t="shared" si="6"/>
        <v>BCK-32 B272             </v>
      </c>
      <c r="GE37" s="18">
        <f t="shared" si="19"/>
        <v>0</v>
      </c>
      <c r="GF37" s="17">
        <f t="shared" si="21"/>
        <v>0</v>
      </c>
      <c r="GG37" s="18">
        <f t="shared" si="20"/>
        <v>0</v>
      </c>
      <c r="GH37" s="18">
        <f t="shared" si="20"/>
        <v>0</v>
      </c>
      <c r="GI37" s="18">
        <f t="shared" si="20"/>
        <v>0</v>
      </c>
      <c r="GJ37" s="17">
        <f t="shared" si="20"/>
        <v>0</v>
      </c>
      <c r="GK37" s="397"/>
      <c r="GL37" s="19"/>
      <c r="GM37" s="19"/>
      <c r="GN37" s="19"/>
      <c r="GO37" s="19"/>
      <c r="GP37" s="19"/>
      <c r="GQ37" s="19"/>
      <c r="GU37" s="20"/>
      <c r="GV37" s="20"/>
      <c r="GW37" s="20"/>
    </row>
    <row r="38" spans="1:205" ht="22.5">
      <c r="A38" s="349">
        <v>33</v>
      </c>
      <c r="B38" s="10" t="s">
        <v>221</v>
      </c>
      <c r="C38" s="11" t="s">
        <v>189</v>
      </c>
      <c r="D38" s="140">
        <v>0</v>
      </c>
      <c r="E38" s="140">
        <v>0</v>
      </c>
      <c r="F38" s="140">
        <v>0</v>
      </c>
      <c r="G38" s="140">
        <v>0</v>
      </c>
      <c r="H38" s="140">
        <v>0</v>
      </c>
      <c r="I38" s="408">
        <v>0</v>
      </c>
      <c r="J38" s="397"/>
      <c r="K38" s="420">
        <v>0</v>
      </c>
      <c r="L38" s="140">
        <v>0</v>
      </c>
      <c r="M38" s="140">
        <v>0</v>
      </c>
      <c r="N38" s="140">
        <v>0</v>
      </c>
      <c r="O38" s="140">
        <v>0</v>
      </c>
      <c r="P38" s="140">
        <v>0</v>
      </c>
      <c r="Q38" s="397"/>
      <c r="R38" s="140">
        <v>0</v>
      </c>
      <c r="S38" s="140">
        <v>0</v>
      </c>
      <c r="T38" s="140">
        <v>0</v>
      </c>
      <c r="U38" s="140">
        <v>0</v>
      </c>
      <c r="V38" s="140">
        <v>0</v>
      </c>
      <c r="W38" s="140">
        <v>0</v>
      </c>
      <c r="X38" s="397"/>
      <c r="Y38" s="140">
        <v>0</v>
      </c>
      <c r="Z38" s="140">
        <v>0</v>
      </c>
      <c r="AA38" s="140">
        <v>0</v>
      </c>
      <c r="AB38" s="140">
        <v>0</v>
      </c>
      <c r="AC38" s="140">
        <v>0</v>
      </c>
      <c r="AD38" s="140">
        <v>0</v>
      </c>
      <c r="AE38" s="397"/>
      <c r="AF38" s="140">
        <v>0</v>
      </c>
      <c r="AG38" s="140">
        <v>0</v>
      </c>
      <c r="AH38" s="140">
        <v>0</v>
      </c>
      <c r="AI38" s="140">
        <v>0</v>
      </c>
      <c r="AJ38" s="140">
        <v>0</v>
      </c>
      <c r="AK38" s="140">
        <v>0</v>
      </c>
      <c r="AL38" s="397"/>
      <c r="AM38" s="140">
        <v>0</v>
      </c>
      <c r="AN38" s="140">
        <v>0</v>
      </c>
      <c r="AO38" s="140">
        <v>0</v>
      </c>
      <c r="AP38" s="140">
        <v>0</v>
      </c>
      <c r="AQ38" s="140">
        <v>0</v>
      </c>
      <c r="AR38" s="140">
        <v>0</v>
      </c>
      <c r="AS38" s="397"/>
      <c r="AT38" s="140">
        <v>0</v>
      </c>
      <c r="AU38" s="140">
        <v>0</v>
      </c>
      <c r="AV38" s="140">
        <v>0</v>
      </c>
      <c r="AW38" s="140">
        <v>0</v>
      </c>
      <c r="AX38" s="140">
        <v>0</v>
      </c>
      <c r="AY38" s="140">
        <v>0</v>
      </c>
      <c r="AZ38" s="397"/>
      <c r="BA38" s="140">
        <v>0</v>
      </c>
      <c r="BB38" s="140">
        <v>0</v>
      </c>
      <c r="BC38" s="140">
        <v>0</v>
      </c>
      <c r="BD38" s="140">
        <v>0</v>
      </c>
      <c r="BE38" s="140">
        <v>0</v>
      </c>
      <c r="BF38" s="140">
        <v>0</v>
      </c>
      <c r="BG38" s="397"/>
      <c r="BH38" s="140">
        <v>0</v>
      </c>
      <c r="BI38" s="140">
        <v>0</v>
      </c>
      <c r="BJ38" s="140">
        <v>0</v>
      </c>
      <c r="BK38" s="140">
        <v>0</v>
      </c>
      <c r="BL38" s="140">
        <v>0</v>
      </c>
      <c r="BM38" s="140">
        <v>0</v>
      </c>
      <c r="BN38" s="397"/>
      <c r="BO38" s="140">
        <v>0</v>
      </c>
      <c r="BP38" s="140">
        <v>0</v>
      </c>
      <c r="BQ38" s="140">
        <v>0</v>
      </c>
      <c r="BR38" s="140">
        <v>0</v>
      </c>
      <c r="BS38" s="140">
        <v>0</v>
      </c>
      <c r="BT38" s="140">
        <v>0</v>
      </c>
      <c r="BU38" s="397"/>
      <c r="BV38" s="140">
        <v>0</v>
      </c>
      <c r="BW38" s="140">
        <v>0</v>
      </c>
      <c r="BX38" s="140">
        <v>0</v>
      </c>
      <c r="BY38" s="140">
        <v>0</v>
      </c>
      <c r="BZ38" s="140">
        <v>0</v>
      </c>
      <c r="CA38" s="140">
        <v>0</v>
      </c>
      <c r="CB38" s="397"/>
      <c r="CC38" s="140">
        <v>0</v>
      </c>
      <c r="CD38" s="140">
        <v>0</v>
      </c>
      <c r="CE38" s="140">
        <v>0</v>
      </c>
      <c r="CF38" s="140">
        <v>0</v>
      </c>
      <c r="CG38" s="140">
        <v>0</v>
      </c>
      <c r="CH38" s="140">
        <v>0</v>
      </c>
      <c r="CI38" s="397"/>
      <c r="CJ38" s="140">
        <v>0</v>
      </c>
      <c r="CK38" s="140">
        <v>0</v>
      </c>
      <c r="CL38" s="140">
        <v>0</v>
      </c>
      <c r="CM38" s="140">
        <v>0</v>
      </c>
      <c r="CN38" s="140">
        <v>0</v>
      </c>
      <c r="CO38" s="140">
        <v>0</v>
      </c>
      <c r="CP38" s="397"/>
      <c r="CQ38" s="140">
        <v>0</v>
      </c>
      <c r="CR38" s="140">
        <v>0</v>
      </c>
      <c r="CS38" s="140">
        <v>0</v>
      </c>
      <c r="CT38" s="140">
        <v>0</v>
      </c>
      <c r="CU38" s="140">
        <v>0</v>
      </c>
      <c r="CV38" s="140">
        <v>0</v>
      </c>
      <c r="CW38" s="397"/>
      <c r="CX38" s="140">
        <v>0</v>
      </c>
      <c r="CY38" s="140">
        <v>0</v>
      </c>
      <c r="CZ38" s="140">
        <v>0</v>
      </c>
      <c r="DA38" s="140">
        <v>0</v>
      </c>
      <c r="DB38" s="140">
        <v>0</v>
      </c>
      <c r="DC38" s="140">
        <v>0</v>
      </c>
      <c r="DD38" s="397"/>
      <c r="DE38" s="140">
        <v>0</v>
      </c>
      <c r="DF38" s="140">
        <v>0</v>
      </c>
      <c r="DG38" s="140">
        <v>0</v>
      </c>
      <c r="DH38" s="140">
        <v>0</v>
      </c>
      <c r="DI38" s="140">
        <v>0</v>
      </c>
      <c r="DJ38" s="140">
        <v>0</v>
      </c>
      <c r="DK38" s="397"/>
      <c r="DL38" s="140">
        <v>0</v>
      </c>
      <c r="DM38" s="140">
        <v>0</v>
      </c>
      <c r="DN38" s="140">
        <v>0</v>
      </c>
      <c r="DO38" s="140">
        <v>0</v>
      </c>
      <c r="DP38" s="140">
        <v>0</v>
      </c>
      <c r="DQ38" s="140">
        <v>0</v>
      </c>
      <c r="DR38" s="397"/>
      <c r="DS38" s="140">
        <v>0</v>
      </c>
      <c r="DT38" s="140">
        <v>0</v>
      </c>
      <c r="DU38" s="140">
        <v>0</v>
      </c>
      <c r="DV38" s="140">
        <v>0</v>
      </c>
      <c r="DW38" s="140">
        <v>0</v>
      </c>
      <c r="DX38" s="140">
        <v>0</v>
      </c>
      <c r="DY38" s="397"/>
      <c r="DZ38" s="140">
        <v>0</v>
      </c>
      <c r="EA38" s="140">
        <v>0</v>
      </c>
      <c r="EB38" s="140">
        <v>0</v>
      </c>
      <c r="EC38" s="140">
        <v>0</v>
      </c>
      <c r="ED38" s="140">
        <v>0</v>
      </c>
      <c r="EE38" s="140">
        <v>0</v>
      </c>
      <c r="EF38" s="397"/>
      <c r="EG38" s="140">
        <v>0</v>
      </c>
      <c r="EH38" s="140">
        <v>0</v>
      </c>
      <c r="EI38" s="140">
        <v>0</v>
      </c>
      <c r="EJ38" s="140">
        <v>0</v>
      </c>
      <c r="EK38" s="140">
        <v>0</v>
      </c>
      <c r="EL38" s="140">
        <v>0</v>
      </c>
      <c r="EM38" s="397"/>
      <c r="EN38" s="140">
        <v>0</v>
      </c>
      <c r="EO38" s="140">
        <v>0</v>
      </c>
      <c r="EP38" s="140">
        <v>0</v>
      </c>
      <c r="EQ38" s="140">
        <v>0</v>
      </c>
      <c r="ER38" s="140">
        <v>0</v>
      </c>
      <c r="ES38" s="140">
        <v>0</v>
      </c>
      <c r="ET38" s="397"/>
      <c r="EU38" s="140">
        <v>0</v>
      </c>
      <c r="EV38" s="140">
        <v>0</v>
      </c>
      <c r="EW38" s="140">
        <v>0</v>
      </c>
      <c r="EX38" s="140">
        <v>0</v>
      </c>
      <c r="EY38" s="140">
        <v>0</v>
      </c>
      <c r="EZ38" s="140">
        <v>0</v>
      </c>
      <c r="FA38" s="397"/>
      <c r="FB38" s="140">
        <v>0</v>
      </c>
      <c r="FC38" s="140">
        <v>0</v>
      </c>
      <c r="FD38" s="140">
        <v>0</v>
      </c>
      <c r="FE38" s="140">
        <v>0</v>
      </c>
      <c r="FF38" s="140">
        <v>0</v>
      </c>
      <c r="FG38" s="140">
        <v>0</v>
      </c>
      <c r="FH38" s="397"/>
      <c r="FI38" s="140">
        <v>0</v>
      </c>
      <c r="FJ38" s="140">
        <v>0</v>
      </c>
      <c r="FK38" s="140">
        <v>0</v>
      </c>
      <c r="FL38" s="140">
        <v>0</v>
      </c>
      <c r="FM38" s="140">
        <v>0</v>
      </c>
      <c r="FN38" s="140">
        <v>0</v>
      </c>
      <c r="FO38" s="397"/>
      <c r="FP38" s="140">
        <v>0</v>
      </c>
      <c r="FQ38" s="140">
        <v>0</v>
      </c>
      <c r="FR38" s="140">
        <v>0</v>
      </c>
      <c r="FS38" s="140">
        <v>0</v>
      </c>
      <c r="FT38" s="140">
        <v>0</v>
      </c>
      <c r="FU38" s="140">
        <v>0</v>
      </c>
      <c r="FV38" s="397"/>
      <c r="FW38" s="140">
        <v>0</v>
      </c>
      <c r="FX38" s="140">
        <v>0</v>
      </c>
      <c r="FY38" s="140">
        <v>0</v>
      </c>
      <c r="FZ38" s="140">
        <v>0</v>
      </c>
      <c r="GA38" s="140">
        <v>0</v>
      </c>
      <c r="GB38" s="140">
        <v>0</v>
      </c>
      <c r="GC38" s="397"/>
      <c r="GD38" s="467" t="str">
        <f t="shared" si="6"/>
        <v>BCK-32c273</v>
      </c>
      <c r="GE38" s="18">
        <f t="shared" si="19"/>
        <v>0</v>
      </c>
      <c r="GF38" s="17">
        <f t="shared" si="21"/>
        <v>0</v>
      </c>
      <c r="GG38" s="18">
        <f t="shared" si="20"/>
        <v>0</v>
      </c>
      <c r="GH38" s="18">
        <f t="shared" si="20"/>
        <v>0</v>
      </c>
      <c r="GI38" s="18">
        <f t="shared" si="20"/>
        <v>0</v>
      </c>
      <c r="GJ38" s="17">
        <f t="shared" si="20"/>
        <v>0</v>
      </c>
      <c r="GK38" s="397"/>
      <c r="GL38" s="19"/>
      <c r="GM38" s="19"/>
      <c r="GN38" s="19"/>
      <c r="GO38" s="19"/>
      <c r="GP38" s="19"/>
      <c r="GQ38" s="19"/>
      <c r="GU38" s="20"/>
      <c r="GV38" s="20"/>
      <c r="GW38" s="20"/>
    </row>
    <row r="39" spans="1:205" ht="15.75">
      <c r="A39" s="349">
        <v>34</v>
      </c>
      <c r="B39" s="11" t="s">
        <v>51</v>
      </c>
      <c r="C39" s="10" t="s">
        <v>167</v>
      </c>
      <c r="D39" s="140">
        <v>0</v>
      </c>
      <c r="E39" s="140">
        <v>0</v>
      </c>
      <c r="F39" s="140">
        <v>0</v>
      </c>
      <c r="G39" s="140">
        <v>0</v>
      </c>
      <c r="H39" s="140">
        <v>0</v>
      </c>
      <c r="I39" s="408">
        <v>0</v>
      </c>
      <c r="J39" s="397"/>
      <c r="K39" s="420">
        <v>0</v>
      </c>
      <c r="L39" s="140">
        <v>0</v>
      </c>
      <c r="M39" s="140">
        <v>0</v>
      </c>
      <c r="N39" s="140">
        <v>0</v>
      </c>
      <c r="O39" s="140">
        <v>0</v>
      </c>
      <c r="P39" s="140">
        <v>0</v>
      </c>
      <c r="Q39" s="397"/>
      <c r="R39" s="140">
        <v>0</v>
      </c>
      <c r="S39" s="140">
        <v>0</v>
      </c>
      <c r="T39" s="140">
        <v>0</v>
      </c>
      <c r="U39" s="140">
        <v>0</v>
      </c>
      <c r="V39" s="140">
        <v>0</v>
      </c>
      <c r="W39" s="140">
        <v>0</v>
      </c>
      <c r="X39" s="397"/>
      <c r="Y39" s="140">
        <v>0</v>
      </c>
      <c r="Z39" s="140">
        <v>0</v>
      </c>
      <c r="AA39" s="140">
        <v>0</v>
      </c>
      <c r="AB39" s="140">
        <v>0</v>
      </c>
      <c r="AC39" s="140">
        <v>0</v>
      </c>
      <c r="AD39" s="140">
        <v>0</v>
      </c>
      <c r="AE39" s="397"/>
      <c r="AF39" s="140">
        <v>0</v>
      </c>
      <c r="AG39" s="140">
        <v>0</v>
      </c>
      <c r="AH39" s="140">
        <v>0</v>
      </c>
      <c r="AI39" s="140">
        <v>0</v>
      </c>
      <c r="AJ39" s="140">
        <v>0</v>
      </c>
      <c r="AK39" s="140">
        <v>0</v>
      </c>
      <c r="AL39" s="397"/>
      <c r="AM39" s="140">
        <v>0</v>
      </c>
      <c r="AN39" s="140">
        <v>0</v>
      </c>
      <c r="AO39" s="140">
        <v>0</v>
      </c>
      <c r="AP39" s="140">
        <v>0</v>
      </c>
      <c r="AQ39" s="140">
        <v>0</v>
      </c>
      <c r="AR39" s="140">
        <v>0</v>
      </c>
      <c r="AS39" s="397"/>
      <c r="AT39" s="140">
        <v>0</v>
      </c>
      <c r="AU39" s="140">
        <v>0</v>
      </c>
      <c r="AV39" s="140">
        <v>0</v>
      </c>
      <c r="AW39" s="140">
        <v>0</v>
      </c>
      <c r="AX39" s="140">
        <v>0</v>
      </c>
      <c r="AY39" s="140">
        <v>0</v>
      </c>
      <c r="AZ39" s="397"/>
      <c r="BA39" s="140">
        <v>0</v>
      </c>
      <c r="BB39" s="140">
        <v>0</v>
      </c>
      <c r="BC39" s="140">
        <v>0</v>
      </c>
      <c r="BD39" s="140">
        <v>0</v>
      </c>
      <c r="BE39" s="140">
        <v>0</v>
      </c>
      <c r="BF39" s="140">
        <v>0</v>
      </c>
      <c r="BG39" s="397"/>
      <c r="BH39" s="140">
        <v>0</v>
      </c>
      <c r="BI39" s="140">
        <v>0</v>
      </c>
      <c r="BJ39" s="140">
        <v>0</v>
      </c>
      <c r="BK39" s="140">
        <v>0</v>
      </c>
      <c r="BL39" s="140">
        <v>0</v>
      </c>
      <c r="BM39" s="140">
        <v>0</v>
      </c>
      <c r="BN39" s="397"/>
      <c r="BO39" s="140">
        <v>0</v>
      </c>
      <c r="BP39" s="140">
        <v>0</v>
      </c>
      <c r="BQ39" s="140">
        <v>0</v>
      </c>
      <c r="BR39" s="140">
        <v>0</v>
      </c>
      <c r="BS39" s="140">
        <v>0</v>
      </c>
      <c r="BT39" s="140">
        <v>0</v>
      </c>
      <c r="BU39" s="397"/>
      <c r="BV39" s="140">
        <v>0</v>
      </c>
      <c r="BW39" s="140">
        <v>0</v>
      </c>
      <c r="BX39" s="140">
        <v>0</v>
      </c>
      <c r="BY39" s="140">
        <v>0</v>
      </c>
      <c r="BZ39" s="140">
        <v>0</v>
      </c>
      <c r="CA39" s="140">
        <v>0</v>
      </c>
      <c r="CB39" s="397"/>
      <c r="CC39" s="140">
        <v>0</v>
      </c>
      <c r="CD39" s="140">
        <v>0</v>
      </c>
      <c r="CE39" s="140">
        <v>0</v>
      </c>
      <c r="CF39" s="140">
        <v>0</v>
      </c>
      <c r="CG39" s="140">
        <v>0</v>
      </c>
      <c r="CH39" s="140">
        <v>0</v>
      </c>
      <c r="CI39" s="397"/>
      <c r="CJ39" s="140">
        <v>0</v>
      </c>
      <c r="CK39" s="140">
        <v>0</v>
      </c>
      <c r="CL39" s="140">
        <v>0</v>
      </c>
      <c r="CM39" s="140">
        <v>0</v>
      </c>
      <c r="CN39" s="140">
        <v>0</v>
      </c>
      <c r="CO39" s="140">
        <v>0</v>
      </c>
      <c r="CP39" s="397"/>
      <c r="CQ39" s="140">
        <v>0</v>
      </c>
      <c r="CR39" s="140">
        <v>0</v>
      </c>
      <c r="CS39" s="140">
        <v>0</v>
      </c>
      <c r="CT39" s="140">
        <v>0</v>
      </c>
      <c r="CU39" s="140">
        <v>0</v>
      </c>
      <c r="CV39" s="140">
        <v>0</v>
      </c>
      <c r="CW39" s="397"/>
      <c r="CX39" s="140">
        <v>0</v>
      </c>
      <c r="CY39" s="140">
        <v>0</v>
      </c>
      <c r="CZ39" s="140">
        <v>0</v>
      </c>
      <c r="DA39" s="140">
        <v>0</v>
      </c>
      <c r="DB39" s="140">
        <v>0</v>
      </c>
      <c r="DC39" s="140">
        <v>0</v>
      </c>
      <c r="DD39" s="397"/>
      <c r="DE39" s="140">
        <v>0</v>
      </c>
      <c r="DF39" s="140">
        <v>0</v>
      </c>
      <c r="DG39" s="140">
        <v>0</v>
      </c>
      <c r="DH39" s="140">
        <v>0</v>
      </c>
      <c r="DI39" s="140">
        <v>0</v>
      </c>
      <c r="DJ39" s="140">
        <v>0</v>
      </c>
      <c r="DK39" s="397"/>
      <c r="DL39" s="140">
        <v>0</v>
      </c>
      <c r="DM39" s="140">
        <v>0</v>
      </c>
      <c r="DN39" s="140">
        <v>0</v>
      </c>
      <c r="DO39" s="140">
        <v>0</v>
      </c>
      <c r="DP39" s="140">
        <v>0</v>
      </c>
      <c r="DQ39" s="140">
        <v>0</v>
      </c>
      <c r="DR39" s="397"/>
      <c r="DS39" s="140">
        <v>0</v>
      </c>
      <c r="DT39" s="140">
        <v>0</v>
      </c>
      <c r="DU39" s="140">
        <v>0</v>
      </c>
      <c r="DV39" s="140">
        <v>0</v>
      </c>
      <c r="DW39" s="140">
        <v>0</v>
      </c>
      <c r="DX39" s="140">
        <v>0</v>
      </c>
      <c r="DY39" s="397"/>
      <c r="DZ39" s="140">
        <v>0</v>
      </c>
      <c r="EA39" s="140">
        <v>0</v>
      </c>
      <c r="EB39" s="140">
        <v>0</v>
      </c>
      <c r="EC39" s="140">
        <v>0</v>
      </c>
      <c r="ED39" s="140">
        <v>0</v>
      </c>
      <c r="EE39" s="140">
        <v>0</v>
      </c>
      <c r="EF39" s="397"/>
      <c r="EG39" s="140">
        <v>0</v>
      </c>
      <c r="EH39" s="140">
        <v>0</v>
      </c>
      <c r="EI39" s="140">
        <v>0</v>
      </c>
      <c r="EJ39" s="140">
        <v>0</v>
      </c>
      <c r="EK39" s="140">
        <v>0</v>
      </c>
      <c r="EL39" s="140">
        <v>0</v>
      </c>
      <c r="EM39" s="397"/>
      <c r="EN39" s="140">
        <v>0</v>
      </c>
      <c r="EO39" s="140">
        <v>0</v>
      </c>
      <c r="EP39" s="140">
        <v>0</v>
      </c>
      <c r="EQ39" s="140">
        <v>0</v>
      </c>
      <c r="ER39" s="140">
        <v>0</v>
      </c>
      <c r="ES39" s="140">
        <v>0</v>
      </c>
      <c r="ET39" s="397"/>
      <c r="EU39" s="140">
        <v>0</v>
      </c>
      <c r="EV39" s="140">
        <v>0</v>
      </c>
      <c r="EW39" s="140">
        <v>0</v>
      </c>
      <c r="EX39" s="140">
        <v>0</v>
      </c>
      <c r="EY39" s="140">
        <v>0</v>
      </c>
      <c r="EZ39" s="140">
        <v>0</v>
      </c>
      <c r="FA39" s="397"/>
      <c r="FB39" s="140">
        <v>0</v>
      </c>
      <c r="FC39" s="140">
        <v>0</v>
      </c>
      <c r="FD39" s="140">
        <v>0</v>
      </c>
      <c r="FE39" s="140">
        <v>0</v>
      </c>
      <c r="FF39" s="140">
        <v>0</v>
      </c>
      <c r="FG39" s="140">
        <v>0</v>
      </c>
      <c r="FH39" s="397"/>
      <c r="FI39" s="140">
        <v>0</v>
      </c>
      <c r="FJ39" s="140">
        <v>0</v>
      </c>
      <c r="FK39" s="140">
        <v>0</v>
      </c>
      <c r="FL39" s="140">
        <v>0</v>
      </c>
      <c r="FM39" s="140">
        <v>0</v>
      </c>
      <c r="FN39" s="140">
        <v>0</v>
      </c>
      <c r="FO39" s="397"/>
      <c r="FP39" s="140">
        <v>0</v>
      </c>
      <c r="FQ39" s="140">
        <v>0</v>
      </c>
      <c r="FR39" s="140">
        <v>0</v>
      </c>
      <c r="FS39" s="140">
        <v>0</v>
      </c>
      <c r="FT39" s="140">
        <v>0</v>
      </c>
      <c r="FU39" s="140">
        <v>0</v>
      </c>
      <c r="FV39" s="397"/>
      <c r="FW39" s="140">
        <v>0</v>
      </c>
      <c r="FX39" s="140">
        <v>0</v>
      </c>
      <c r="FY39" s="140">
        <v>0</v>
      </c>
      <c r="FZ39" s="140">
        <v>0</v>
      </c>
      <c r="GA39" s="140">
        <v>0</v>
      </c>
      <c r="GB39" s="140">
        <v>0</v>
      </c>
      <c r="GC39" s="397"/>
      <c r="GD39" s="467" t="str">
        <f t="shared" si="6"/>
        <v>BCK-33             </v>
      </c>
      <c r="GE39" s="18">
        <f t="shared" si="19"/>
        <v>0</v>
      </c>
      <c r="GF39" s="17">
        <f t="shared" si="21"/>
        <v>0</v>
      </c>
      <c r="GG39" s="18">
        <f t="shared" si="20"/>
        <v>0</v>
      </c>
      <c r="GH39" s="18">
        <f t="shared" si="20"/>
        <v>0</v>
      </c>
      <c r="GI39" s="18">
        <f t="shared" si="20"/>
        <v>0</v>
      </c>
      <c r="GJ39" s="17">
        <f t="shared" si="20"/>
        <v>0</v>
      </c>
      <c r="GK39" s="397"/>
      <c r="GL39" s="19"/>
      <c r="GM39" s="19"/>
      <c r="GN39" s="19"/>
      <c r="GO39" s="19"/>
      <c r="GP39" s="19"/>
      <c r="GQ39" s="19"/>
      <c r="GU39" s="20"/>
      <c r="GV39" s="20"/>
      <c r="GW39" s="20"/>
    </row>
    <row r="40" spans="1:205" ht="22.5">
      <c r="A40" s="349">
        <v>36</v>
      </c>
      <c r="B40" s="11" t="s">
        <v>52</v>
      </c>
      <c r="C40" s="11" t="s">
        <v>53</v>
      </c>
      <c r="D40" s="140">
        <v>0</v>
      </c>
      <c r="E40" s="140">
        <v>0</v>
      </c>
      <c r="F40" s="140">
        <v>0</v>
      </c>
      <c r="G40" s="140">
        <v>0</v>
      </c>
      <c r="H40" s="140">
        <v>0</v>
      </c>
      <c r="I40" s="408">
        <v>0</v>
      </c>
      <c r="J40" s="397"/>
      <c r="K40" s="420">
        <v>0</v>
      </c>
      <c r="L40" s="140">
        <v>0</v>
      </c>
      <c r="M40" s="140">
        <v>0</v>
      </c>
      <c r="N40" s="140">
        <v>0</v>
      </c>
      <c r="O40" s="140">
        <v>0</v>
      </c>
      <c r="P40" s="140">
        <v>0</v>
      </c>
      <c r="Q40" s="397"/>
      <c r="R40" s="140">
        <v>0</v>
      </c>
      <c r="S40" s="140">
        <v>0</v>
      </c>
      <c r="T40" s="140">
        <v>0</v>
      </c>
      <c r="U40" s="140">
        <v>0</v>
      </c>
      <c r="V40" s="140">
        <v>0</v>
      </c>
      <c r="W40" s="140">
        <v>0</v>
      </c>
      <c r="X40" s="397"/>
      <c r="Y40" s="140">
        <v>0</v>
      </c>
      <c r="Z40" s="140">
        <v>0</v>
      </c>
      <c r="AA40" s="140">
        <v>0</v>
      </c>
      <c r="AB40" s="140">
        <v>0</v>
      </c>
      <c r="AC40" s="140">
        <v>0</v>
      </c>
      <c r="AD40" s="140">
        <v>0</v>
      </c>
      <c r="AE40" s="397"/>
      <c r="AF40" s="140">
        <v>0</v>
      </c>
      <c r="AG40" s="140">
        <v>0</v>
      </c>
      <c r="AH40" s="140">
        <v>0</v>
      </c>
      <c r="AI40" s="140">
        <v>0</v>
      </c>
      <c r="AJ40" s="140">
        <v>0</v>
      </c>
      <c r="AK40" s="140">
        <v>0</v>
      </c>
      <c r="AL40" s="397"/>
      <c r="AM40" s="140">
        <v>0</v>
      </c>
      <c r="AN40" s="140">
        <v>0</v>
      </c>
      <c r="AO40" s="140">
        <v>0</v>
      </c>
      <c r="AP40" s="140">
        <v>0</v>
      </c>
      <c r="AQ40" s="140">
        <v>0</v>
      </c>
      <c r="AR40" s="140">
        <v>0</v>
      </c>
      <c r="AS40" s="397"/>
      <c r="AT40" s="140">
        <v>0</v>
      </c>
      <c r="AU40" s="140">
        <v>0</v>
      </c>
      <c r="AV40" s="140">
        <v>0</v>
      </c>
      <c r="AW40" s="140">
        <v>0</v>
      </c>
      <c r="AX40" s="140">
        <v>0</v>
      </c>
      <c r="AY40" s="140">
        <v>0</v>
      </c>
      <c r="AZ40" s="397"/>
      <c r="BA40" s="140">
        <v>0</v>
      </c>
      <c r="BB40" s="140">
        <v>0</v>
      </c>
      <c r="BC40" s="140">
        <v>0</v>
      </c>
      <c r="BD40" s="140">
        <v>0</v>
      </c>
      <c r="BE40" s="140">
        <v>0</v>
      </c>
      <c r="BF40" s="140">
        <v>0</v>
      </c>
      <c r="BG40" s="397"/>
      <c r="BH40" s="140">
        <v>0</v>
      </c>
      <c r="BI40" s="140">
        <v>0</v>
      </c>
      <c r="BJ40" s="140">
        <v>0</v>
      </c>
      <c r="BK40" s="140">
        <v>0</v>
      </c>
      <c r="BL40" s="140">
        <v>0</v>
      </c>
      <c r="BM40" s="140">
        <v>0</v>
      </c>
      <c r="BN40" s="397"/>
      <c r="BO40" s="140">
        <v>0</v>
      </c>
      <c r="BP40" s="140">
        <v>0</v>
      </c>
      <c r="BQ40" s="140">
        <v>0</v>
      </c>
      <c r="BR40" s="140">
        <v>0</v>
      </c>
      <c r="BS40" s="140">
        <v>0</v>
      </c>
      <c r="BT40" s="140">
        <v>0</v>
      </c>
      <c r="BU40" s="397"/>
      <c r="BV40" s="140">
        <v>0</v>
      </c>
      <c r="BW40" s="140">
        <v>0</v>
      </c>
      <c r="BX40" s="140">
        <v>0</v>
      </c>
      <c r="BY40" s="140">
        <v>0</v>
      </c>
      <c r="BZ40" s="140">
        <v>0</v>
      </c>
      <c r="CA40" s="140">
        <v>0</v>
      </c>
      <c r="CB40" s="397"/>
      <c r="CC40" s="140">
        <v>0</v>
      </c>
      <c r="CD40" s="140">
        <v>0</v>
      </c>
      <c r="CE40" s="140">
        <v>0</v>
      </c>
      <c r="CF40" s="140">
        <v>0</v>
      </c>
      <c r="CG40" s="140">
        <v>0</v>
      </c>
      <c r="CH40" s="140">
        <v>0</v>
      </c>
      <c r="CI40" s="397"/>
      <c r="CJ40" s="140">
        <v>0</v>
      </c>
      <c r="CK40" s="140">
        <v>0</v>
      </c>
      <c r="CL40" s="140">
        <v>0</v>
      </c>
      <c r="CM40" s="140">
        <v>0</v>
      </c>
      <c r="CN40" s="140">
        <v>0</v>
      </c>
      <c r="CO40" s="140">
        <v>0</v>
      </c>
      <c r="CP40" s="397"/>
      <c r="CQ40" s="140">
        <v>0</v>
      </c>
      <c r="CR40" s="140">
        <v>0</v>
      </c>
      <c r="CS40" s="140">
        <v>0</v>
      </c>
      <c r="CT40" s="140">
        <v>0</v>
      </c>
      <c r="CU40" s="140">
        <v>0</v>
      </c>
      <c r="CV40" s="140">
        <v>0</v>
      </c>
      <c r="CW40" s="397"/>
      <c r="CX40" s="140">
        <v>0</v>
      </c>
      <c r="CY40" s="140">
        <v>0</v>
      </c>
      <c r="CZ40" s="140">
        <v>0</v>
      </c>
      <c r="DA40" s="140">
        <v>0</v>
      </c>
      <c r="DB40" s="140">
        <v>0</v>
      </c>
      <c r="DC40" s="140">
        <v>0</v>
      </c>
      <c r="DD40" s="397"/>
      <c r="DE40" s="140">
        <v>0</v>
      </c>
      <c r="DF40" s="140">
        <v>0</v>
      </c>
      <c r="DG40" s="140">
        <v>0</v>
      </c>
      <c r="DH40" s="140">
        <v>0</v>
      </c>
      <c r="DI40" s="140">
        <v>0</v>
      </c>
      <c r="DJ40" s="140">
        <v>0</v>
      </c>
      <c r="DK40" s="397"/>
      <c r="DL40" s="140">
        <v>0</v>
      </c>
      <c r="DM40" s="140">
        <v>0</v>
      </c>
      <c r="DN40" s="140">
        <v>0</v>
      </c>
      <c r="DO40" s="140">
        <v>0</v>
      </c>
      <c r="DP40" s="140">
        <v>0</v>
      </c>
      <c r="DQ40" s="140">
        <v>0</v>
      </c>
      <c r="DR40" s="397"/>
      <c r="DS40" s="140">
        <v>0</v>
      </c>
      <c r="DT40" s="140">
        <v>0</v>
      </c>
      <c r="DU40" s="140">
        <v>0</v>
      </c>
      <c r="DV40" s="140">
        <v>0</v>
      </c>
      <c r="DW40" s="140">
        <v>0</v>
      </c>
      <c r="DX40" s="140">
        <v>0</v>
      </c>
      <c r="DY40" s="397"/>
      <c r="DZ40" s="140">
        <v>0</v>
      </c>
      <c r="EA40" s="140">
        <v>0</v>
      </c>
      <c r="EB40" s="140">
        <v>0</v>
      </c>
      <c r="EC40" s="140">
        <v>0</v>
      </c>
      <c r="ED40" s="140">
        <v>0</v>
      </c>
      <c r="EE40" s="140">
        <v>0</v>
      </c>
      <c r="EF40" s="397"/>
      <c r="EG40" s="140">
        <v>0</v>
      </c>
      <c r="EH40" s="140">
        <v>0</v>
      </c>
      <c r="EI40" s="140">
        <v>0</v>
      </c>
      <c r="EJ40" s="140">
        <v>0</v>
      </c>
      <c r="EK40" s="140">
        <v>0</v>
      </c>
      <c r="EL40" s="140">
        <v>0</v>
      </c>
      <c r="EM40" s="397"/>
      <c r="EN40" s="140">
        <v>0</v>
      </c>
      <c r="EO40" s="140">
        <v>0</v>
      </c>
      <c r="EP40" s="140">
        <v>0</v>
      </c>
      <c r="EQ40" s="140">
        <v>0</v>
      </c>
      <c r="ER40" s="140">
        <v>0</v>
      </c>
      <c r="ES40" s="140">
        <v>0</v>
      </c>
      <c r="ET40" s="397"/>
      <c r="EU40" s="140">
        <v>0</v>
      </c>
      <c r="EV40" s="140">
        <v>0</v>
      </c>
      <c r="EW40" s="140">
        <v>0</v>
      </c>
      <c r="EX40" s="140">
        <v>0</v>
      </c>
      <c r="EY40" s="140">
        <v>0</v>
      </c>
      <c r="EZ40" s="140">
        <v>0</v>
      </c>
      <c r="FA40" s="397"/>
      <c r="FB40" s="140">
        <v>0</v>
      </c>
      <c r="FC40" s="140">
        <v>0</v>
      </c>
      <c r="FD40" s="140">
        <v>0</v>
      </c>
      <c r="FE40" s="140">
        <v>0</v>
      </c>
      <c r="FF40" s="140">
        <v>0</v>
      </c>
      <c r="FG40" s="140">
        <v>0</v>
      </c>
      <c r="FH40" s="397"/>
      <c r="FI40" s="140">
        <v>0</v>
      </c>
      <c r="FJ40" s="140">
        <v>0</v>
      </c>
      <c r="FK40" s="140">
        <v>0</v>
      </c>
      <c r="FL40" s="140">
        <v>0</v>
      </c>
      <c r="FM40" s="140">
        <v>0</v>
      </c>
      <c r="FN40" s="140">
        <v>0</v>
      </c>
      <c r="FO40" s="397"/>
      <c r="FP40" s="140">
        <v>0</v>
      </c>
      <c r="FQ40" s="140">
        <v>0</v>
      </c>
      <c r="FR40" s="140">
        <v>0</v>
      </c>
      <c r="FS40" s="140">
        <v>0</v>
      </c>
      <c r="FT40" s="140">
        <v>0</v>
      </c>
      <c r="FU40" s="140">
        <v>0</v>
      </c>
      <c r="FV40" s="397"/>
      <c r="FW40" s="140">
        <v>0</v>
      </c>
      <c r="FX40" s="140">
        <v>0</v>
      </c>
      <c r="FY40" s="140">
        <v>0</v>
      </c>
      <c r="FZ40" s="140">
        <v>0</v>
      </c>
      <c r="GA40" s="140">
        <v>0</v>
      </c>
      <c r="GB40" s="140">
        <v>0</v>
      </c>
      <c r="GC40" s="397"/>
      <c r="GD40" s="467" t="str">
        <f t="shared" si="6"/>
        <v>BCK-35              </v>
      </c>
      <c r="GE40" s="18">
        <f t="shared" si="19"/>
        <v>0</v>
      </c>
      <c r="GF40" s="17">
        <f t="shared" si="21"/>
        <v>0</v>
      </c>
      <c r="GG40" s="18">
        <f t="shared" si="20"/>
        <v>0</v>
      </c>
      <c r="GH40" s="18">
        <f t="shared" si="20"/>
        <v>0</v>
      </c>
      <c r="GI40" s="18">
        <f t="shared" si="20"/>
        <v>0</v>
      </c>
      <c r="GJ40" s="17">
        <f t="shared" si="20"/>
        <v>0</v>
      </c>
      <c r="GK40" s="397"/>
      <c r="GL40" s="19"/>
      <c r="GM40" s="19"/>
      <c r="GN40" s="19"/>
      <c r="GO40" s="19"/>
      <c r="GP40" s="19"/>
      <c r="GQ40" s="19"/>
      <c r="GU40" s="20"/>
      <c r="GV40" s="20"/>
      <c r="GW40" s="20"/>
    </row>
    <row r="41" spans="1:205" ht="22.5">
      <c r="A41" s="349">
        <v>37</v>
      </c>
      <c r="B41" s="11" t="s">
        <v>191</v>
      </c>
      <c r="C41" s="10" t="s">
        <v>192</v>
      </c>
      <c r="D41" s="140">
        <v>0</v>
      </c>
      <c r="E41" s="140">
        <v>0</v>
      </c>
      <c r="F41" s="140">
        <v>0</v>
      </c>
      <c r="G41" s="140">
        <v>0</v>
      </c>
      <c r="H41" s="140">
        <v>0</v>
      </c>
      <c r="I41" s="408">
        <v>0</v>
      </c>
      <c r="J41" s="397"/>
      <c r="K41" s="420">
        <v>0</v>
      </c>
      <c r="L41" s="140">
        <v>0</v>
      </c>
      <c r="M41" s="140">
        <v>0</v>
      </c>
      <c r="N41" s="140">
        <v>0</v>
      </c>
      <c r="O41" s="140">
        <v>0</v>
      </c>
      <c r="P41" s="140">
        <v>0</v>
      </c>
      <c r="Q41" s="397"/>
      <c r="R41" s="140">
        <v>0</v>
      </c>
      <c r="S41" s="140">
        <v>0</v>
      </c>
      <c r="T41" s="140">
        <v>0</v>
      </c>
      <c r="U41" s="140">
        <v>0</v>
      </c>
      <c r="V41" s="140">
        <v>0</v>
      </c>
      <c r="W41" s="140">
        <v>0</v>
      </c>
      <c r="X41" s="397"/>
      <c r="Y41" s="140">
        <v>0</v>
      </c>
      <c r="Z41" s="140">
        <v>0</v>
      </c>
      <c r="AA41" s="140">
        <v>0</v>
      </c>
      <c r="AB41" s="140">
        <v>0</v>
      </c>
      <c r="AC41" s="140">
        <v>0</v>
      </c>
      <c r="AD41" s="140">
        <v>0</v>
      </c>
      <c r="AE41" s="397"/>
      <c r="AF41" s="140">
        <v>0</v>
      </c>
      <c r="AG41" s="140">
        <v>0</v>
      </c>
      <c r="AH41" s="140">
        <v>0</v>
      </c>
      <c r="AI41" s="140">
        <v>0</v>
      </c>
      <c r="AJ41" s="140">
        <v>0</v>
      </c>
      <c r="AK41" s="140">
        <v>0</v>
      </c>
      <c r="AL41" s="397"/>
      <c r="AM41" s="140">
        <v>0</v>
      </c>
      <c r="AN41" s="140">
        <v>0</v>
      </c>
      <c r="AO41" s="140">
        <v>0</v>
      </c>
      <c r="AP41" s="140">
        <v>0</v>
      </c>
      <c r="AQ41" s="140">
        <v>0</v>
      </c>
      <c r="AR41" s="140">
        <v>0</v>
      </c>
      <c r="AS41" s="397"/>
      <c r="AT41" s="140">
        <v>0</v>
      </c>
      <c r="AU41" s="140">
        <v>0</v>
      </c>
      <c r="AV41" s="140">
        <v>0</v>
      </c>
      <c r="AW41" s="140">
        <v>0</v>
      </c>
      <c r="AX41" s="140">
        <v>0</v>
      </c>
      <c r="AY41" s="140">
        <v>0</v>
      </c>
      <c r="AZ41" s="397"/>
      <c r="BA41" s="140">
        <v>0</v>
      </c>
      <c r="BB41" s="140">
        <v>0</v>
      </c>
      <c r="BC41" s="140">
        <v>0</v>
      </c>
      <c r="BD41" s="140">
        <v>0</v>
      </c>
      <c r="BE41" s="140">
        <v>0</v>
      </c>
      <c r="BF41" s="140">
        <v>0</v>
      </c>
      <c r="BG41" s="397"/>
      <c r="BH41" s="140">
        <v>0</v>
      </c>
      <c r="BI41" s="140">
        <v>0</v>
      </c>
      <c r="BJ41" s="140">
        <v>0</v>
      </c>
      <c r="BK41" s="140">
        <v>0</v>
      </c>
      <c r="BL41" s="140">
        <v>0</v>
      </c>
      <c r="BM41" s="140">
        <v>0</v>
      </c>
      <c r="BN41" s="397"/>
      <c r="BO41" s="140">
        <v>0</v>
      </c>
      <c r="BP41" s="140">
        <v>0</v>
      </c>
      <c r="BQ41" s="140">
        <v>0</v>
      </c>
      <c r="BR41" s="140">
        <v>0</v>
      </c>
      <c r="BS41" s="140">
        <v>0</v>
      </c>
      <c r="BT41" s="140">
        <v>0</v>
      </c>
      <c r="BU41" s="397"/>
      <c r="BV41" s="140">
        <v>0</v>
      </c>
      <c r="BW41" s="140">
        <v>0</v>
      </c>
      <c r="BX41" s="140">
        <v>0</v>
      </c>
      <c r="BY41" s="140">
        <v>0</v>
      </c>
      <c r="BZ41" s="140">
        <v>0</v>
      </c>
      <c r="CA41" s="140">
        <v>0</v>
      </c>
      <c r="CB41" s="397"/>
      <c r="CC41" s="140">
        <v>0</v>
      </c>
      <c r="CD41" s="140">
        <v>0</v>
      </c>
      <c r="CE41" s="140">
        <v>0</v>
      </c>
      <c r="CF41" s="140">
        <v>0</v>
      </c>
      <c r="CG41" s="140">
        <v>0</v>
      </c>
      <c r="CH41" s="140">
        <v>0</v>
      </c>
      <c r="CI41" s="397"/>
      <c r="CJ41" s="140">
        <v>0</v>
      </c>
      <c r="CK41" s="140">
        <v>0</v>
      </c>
      <c r="CL41" s="140">
        <v>0</v>
      </c>
      <c r="CM41" s="140">
        <v>0</v>
      </c>
      <c r="CN41" s="140">
        <v>0</v>
      </c>
      <c r="CO41" s="140">
        <v>0</v>
      </c>
      <c r="CP41" s="397"/>
      <c r="CQ41" s="140">
        <v>0</v>
      </c>
      <c r="CR41" s="140">
        <v>0</v>
      </c>
      <c r="CS41" s="140">
        <v>0</v>
      </c>
      <c r="CT41" s="140">
        <v>0</v>
      </c>
      <c r="CU41" s="140">
        <v>0</v>
      </c>
      <c r="CV41" s="140">
        <v>0</v>
      </c>
      <c r="CW41" s="397"/>
      <c r="CX41" s="140">
        <v>0</v>
      </c>
      <c r="CY41" s="140">
        <v>0</v>
      </c>
      <c r="CZ41" s="140">
        <v>0</v>
      </c>
      <c r="DA41" s="140">
        <v>0</v>
      </c>
      <c r="DB41" s="140">
        <v>0</v>
      </c>
      <c r="DC41" s="140">
        <v>0</v>
      </c>
      <c r="DD41" s="397"/>
      <c r="DE41" s="140">
        <v>0</v>
      </c>
      <c r="DF41" s="140">
        <v>0</v>
      </c>
      <c r="DG41" s="140">
        <v>0</v>
      </c>
      <c r="DH41" s="140">
        <v>0</v>
      </c>
      <c r="DI41" s="140">
        <v>0</v>
      </c>
      <c r="DJ41" s="140">
        <v>0</v>
      </c>
      <c r="DK41" s="397"/>
      <c r="DL41" s="140">
        <v>0</v>
      </c>
      <c r="DM41" s="140">
        <v>0</v>
      </c>
      <c r="DN41" s="140">
        <v>0</v>
      </c>
      <c r="DO41" s="140">
        <v>0</v>
      </c>
      <c r="DP41" s="140">
        <v>0</v>
      </c>
      <c r="DQ41" s="140">
        <v>0</v>
      </c>
      <c r="DR41" s="397"/>
      <c r="DS41" s="140">
        <v>0</v>
      </c>
      <c r="DT41" s="140">
        <v>0</v>
      </c>
      <c r="DU41" s="140">
        <v>0</v>
      </c>
      <c r="DV41" s="140">
        <v>0</v>
      </c>
      <c r="DW41" s="140">
        <v>0</v>
      </c>
      <c r="DX41" s="140">
        <v>0</v>
      </c>
      <c r="DY41" s="397"/>
      <c r="DZ41" s="140">
        <v>0</v>
      </c>
      <c r="EA41" s="140">
        <v>0</v>
      </c>
      <c r="EB41" s="140">
        <v>0</v>
      </c>
      <c r="EC41" s="140">
        <v>0</v>
      </c>
      <c r="ED41" s="140">
        <v>0</v>
      </c>
      <c r="EE41" s="140">
        <v>0</v>
      </c>
      <c r="EF41" s="397"/>
      <c r="EG41" s="140">
        <v>0</v>
      </c>
      <c r="EH41" s="140">
        <v>0</v>
      </c>
      <c r="EI41" s="140">
        <v>0</v>
      </c>
      <c r="EJ41" s="140">
        <v>0</v>
      </c>
      <c r="EK41" s="140">
        <v>0</v>
      </c>
      <c r="EL41" s="140">
        <v>0</v>
      </c>
      <c r="EM41" s="397"/>
      <c r="EN41" s="140">
        <v>0</v>
      </c>
      <c r="EO41" s="140">
        <v>0</v>
      </c>
      <c r="EP41" s="140">
        <v>0</v>
      </c>
      <c r="EQ41" s="140">
        <v>0</v>
      </c>
      <c r="ER41" s="140">
        <v>0</v>
      </c>
      <c r="ES41" s="140">
        <v>0</v>
      </c>
      <c r="ET41" s="397"/>
      <c r="EU41" s="140">
        <v>0</v>
      </c>
      <c r="EV41" s="140">
        <v>0</v>
      </c>
      <c r="EW41" s="140">
        <v>0</v>
      </c>
      <c r="EX41" s="140">
        <v>0</v>
      </c>
      <c r="EY41" s="140">
        <v>0</v>
      </c>
      <c r="EZ41" s="140">
        <v>0</v>
      </c>
      <c r="FA41" s="397"/>
      <c r="FB41" s="140">
        <v>0</v>
      </c>
      <c r="FC41" s="140">
        <v>0</v>
      </c>
      <c r="FD41" s="140">
        <v>0</v>
      </c>
      <c r="FE41" s="140">
        <v>0</v>
      </c>
      <c r="FF41" s="140">
        <v>0</v>
      </c>
      <c r="FG41" s="140">
        <v>0</v>
      </c>
      <c r="FH41" s="397"/>
      <c r="FI41" s="140">
        <v>0</v>
      </c>
      <c r="FJ41" s="140">
        <v>0</v>
      </c>
      <c r="FK41" s="140">
        <v>0</v>
      </c>
      <c r="FL41" s="140">
        <v>0</v>
      </c>
      <c r="FM41" s="140">
        <v>0</v>
      </c>
      <c r="FN41" s="140">
        <v>0</v>
      </c>
      <c r="FO41" s="397"/>
      <c r="FP41" s="140">
        <v>0</v>
      </c>
      <c r="FQ41" s="140">
        <v>0</v>
      </c>
      <c r="FR41" s="140">
        <v>0</v>
      </c>
      <c r="FS41" s="140">
        <v>0</v>
      </c>
      <c r="FT41" s="140">
        <v>0</v>
      </c>
      <c r="FU41" s="140">
        <v>0</v>
      </c>
      <c r="FV41" s="397"/>
      <c r="FW41" s="140">
        <v>0</v>
      </c>
      <c r="FX41" s="140">
        <v>0</v>
      </c>
      <c r="FY41" s="140">
        <v>0</v>
      </c>
      <c r="FZ41" s="140">
        <v>0</v>
      </c>
      <c r="GA41" s="140">
        <v>0</v>
      </c>
      <c r="GB41" s="140">
        <v>0</v>
      </c>
      <c r="GC41" s="397"/>
      <c r="GD41" s="467" t="str">
        <f t="shared" si="6"/>
        <v>BCK-35 A             </v>
      </c>
      <c r="GE41" s="18">
        <f t="shared" si="19"/>
        <v>0</v>
      </c>
      <c r="GF41" s="17">
        <f t="shared" si="21"/>
        <v>0</v>
      </c>
      <c r="GG41" s="18">
        <f t="shared" si="20"/>
        <v>0</v>
      </c>
      <c r="GH41" s="18">
        <f t="shared" si="20"/>
        <v>0</v>
      </c>
      <c r="GI41" s="18">
        <f t="shared" si="20"/>
        <v>0</v>
      </c>
      <c r="GJ41" s="17">
        <f t="shared" si="20"/>
        <v>0</v>
      </c>
      <c r="GK41" s="397"/>
      <c r="GL41" s="19"/>
      <c r="GM41" s="19"/>
      <c r="GN41" s="19"/>
      <c r="GO41" s="19"/>
      <c r="GP41" s="19"/>
      <c r="GQ41" s="19"/>
      <c r="GU41" s="20"/>
      <c r="GV41" s="20"/>
      <c r="GW41" s="20"/>
    </row>
    <row r="42" spans="1:205" ht="15.75">
      <c r="A42" s="349"/>
      <c r="B42" s="11"/>
      <c r="C42" s="10"/>
      <c r="D42" s="140">
        <v>0</v>
      </c>
      <c r="E42" s="140">
        <v>0</v>
      </c>
      <c r="F42" s="140">
        <v>0</v>
      </c>
      <c r="G42" s="140">
        <v>0</v>
      </c>
      <c r="H42" s="140">
        <v>0</v>
      </c>
      <c r="I42" s="408">
        <v>0</v>
      </c>
      <c r="J42" s="397"/>
      <c r="K42" s="420">
        <v>0</v>
      </c>
      <c r="L42" s="140">
        <v>0</v>
      </c>
      <c r="M42" s="140">
        <v>0</v>
      </c>
      <c r="N42" s="140">
        <v>0</v>
      </c>
      <c r="O42" s="140">
        <v>0</v>
      </c>
      <c r="P42" s="140">
        <v>0</v>
      </c>
      <c r="Q42" s="397"/>
      <c r="R42" s="140">
        <v>0</v>
      </c>
      <c r="S42" s="140">
        <v>0</v>
      </c>
      <c r="T42" s="140">
        <v>0</v>
      </c>
      <c r="U42" s="140">
        <v>0</v>
      </c>
      <c r="V42" s="140">
        <v>0</v>
      </c>
      <c r="W42" s="140">
        <v>0</v>
      </c>
      <c r="X42" s="397"/>
      <c r="Y42" s="140">
        <v>0</v>
      </c>
      <c r="Z42" s="140">
        <v>0</v>
      </c>
      <c r="AA42" s="140">
        <v>0</v>
      </c>
      <c r="AB42" s="140">
        <v>0</v>
      </c>
      <c r="AC42" s="140">
        <v>0</v>
      </c>
      <c r="AD42" s="140">
        <v>0</v>
      </c>
      <c r="AE42" s="397"/>
      <c r="AF42" s="140">
        <v>0</v>
      </c>
      <c r="AG42" s="140">
        <v>0</v>
      </c>
      <c r="AH42" s="140">
        <v>0</v>
      </c>
      <c r="AI42" s="140">
        <v>0</v>
      </c>
      <c r="AJ42" s="140">
        <v>0</v>
      </c>
      <c r="AK42" s="140">
        <v>0</v>
      </c>
      <c r="AL42" s="397"/>
      <c r="AM42" s="140">
        <v>0</v>
      </c>
      <c r="AN42" s="140">
        <v>0</v>
      </c>
      <c r="AO42" s="140">
        <v>0</v>
      </c>
      <c r="AP42" s="140">
        <v>0</v>
      </c>
      <c r="AQ42" s="140">
        <v>0</v>
      </c>
      <c r="AR42" s="140">
        <v>0</v>
      </c>
      <c r="AS42" s="397"/>
      <c r="AT42" s="140">
        <v>0</v>
      </c>
      <c r="AU42" s="140">
        <v>0</v>
      </c>
      <c r="AV42" s="140">
        <v>0</v>
      </c>
      <c r="AW42" s="140">
        <v>0</v>
      </c>
      <c r="AX42" s="140">
        <v>0</v>
      </c>
      <c r="AY42" s="140">
        <v>0</v>
      </c>
      <c r="AZ42" s="397"/>
      <c r="BA42" s="140">
        <v>0</v>
      </c>
      <c r="BB42" s="140">
        <v>0</v>
      </c>
      <c r="BC42" s="140">
        <v>0</v>
      </c>
      <c r="BD42" s="140">
        <v>0</v>
      </c>
      <c r="BE42" s="140">
        <v>0</v>
      </c>
      <c r="BF42" s="140">
        <v>0</v>
      </c>
      <c r="BG42" s="397"/>
      <c r="BH42" s="140">
        <v>0</v>
      </c>
      <c r="BI42" s="140">
        <v>0</v>
      </c>
      <c r="BJ42" s="140">
        <v>0</v>
      </c>
      <c r="BK42" s="140">
        <v>0</v>
      </c>
      <c r="BL42" s="140">
        <v>0</v>
      </c>
      <c r="BM42" s="140">
        <v>0</v>
      </c>
      <c r="BN42" s="397"/>
      <c r="BO42" s="140">
        <v>0</v>
      </c>
      <c r="BP42" s="140">
        <v>0</v>
      </c>
      <c r="BQ42" s="140">
        <v>0</v>
      </c>
      <c r="BR42" s="140">
        <v>0</v>
      </c>
      <c r="BS42" s="140">
        <v>0</v>
      </c>
      <c r="BT42" s="140">
        <v>0</v>
      </c>
      <c r="BU42" s="397"/>
      <c r="BV42" s="140">
        <v>0</v>
      </c>
      <c r="BW42" s="140">
        <v>0</v>
      </c>
      <c r="BX42" s="140">
        <v>0</v>
      </c>
      <c r="BY42" s="140">
        <v>0</v>
      </c>
      <c r="BZ42" s="140">
        <v>0</v>
      </c>
      <c r="CA42" s="140">
        <v>0</v>
      </c>
      <c r="CB42" s="397"/>
      <c r="CC42" s="140">
        <v>0</v>
      </c>
      <c r="CD42" s="140">
        <v>0</v>
      </c>
      <c r="CE42" s="140">
        <v>0</v>
      </c>
      <c r="CF42" s="140">
        <v>0</v>
      </c>
      <c r="CG42" s="140">
        <v>0</v>
      </c>
      <c r="CH42" s="140">
        <v>0</v>
      </c>
      <c r="CI42" s="397"/>
      <c r="CJ42" s="140">
        <v>0</v>
      </c>
      <c r="CK42" s="140">
        <v>0</v>
      </c>
      <c r="CL42" s="140">
        <v>0</v>
      </c>
      <c r="CM42" s="140">
        <v>0</v>
      </c>
      <c r="CN42" s="140">
        <v>0</v>
      </c>
      <c r="CO42" s="140">
        <v>0</v>
      </c>
      <c r="CP42" s="397"/>
      <c r="CQ42" s="140">
        <v>0</v>
      </c>
      <c r="CR42" s="140">
        <v>0</v>
      </c>
      <c r="CS42" s="140">
        <v>0</v>
      </c>
      <c r="CT42" s="140">
        <v>0</v>
      </c>
      <c r="CU42" s="140">
        <v>0</v>
      </c>
      <c r="CV42" s="140">
        <v>0</v>
      </c>
      <c r="CW42" s="397"/>
      <c r="CX42" s="140">
        <v>0</v>
      </c>
      <c r="CY42" s="140">
        <v>0</v>
      </c>
      <c r="CZ42" s="140">
        <v>0</v>
      </c>
      <c r="DA42" s="140">
        <v>0</v>
      </c>
      <c r="DB42" s="140">
        <v>0</v>
      </c>
      <c r="DC42" s="140">
        <v>0</v>
      </c>
      <c r="DD42" s="397"/>
      <c r="DE42" s="140">
        <v>0</v>
      </c>
      <c r="DF42" s="140">
        <v>0</v>
      </c>
      <c r="DG42" s="140">
        <v>0</v>
      </c>
      <c r="DH42" s="140">
        <v>0</v>
      </c>
      <c r="DI42" s="140">
        <v>0</v>
      </c>
      <c r="DJ42" s="140">
        <v>0</v>
      </c>
      <c r="DK42" s="397"/>
      <c r="DL42" s="140">
        <v>0</v>
      </c>
      <c r="DM42" s="140">
        <v>0</v>
      </c>
      <c r="DN42" s="140">
        <v>0</v>
      </c>
      <c r="DO42" s="140">
        <v>0</v>
      </c>
      <c r="DP42" s="140">
        <v>0</v>
      </c>
      <c r="DQ42" s="140">
        <v>0</v>
      </c>
      <c r="DR42" s="397"/>
      <c r="DS42" s="140">
        <v>0</v>
      </c>
      <c r="DT42" s="140">
        <v>0</v>
      </c>
      <c r="DU42" s="140">
        <v>0</v>
      </c>
      <c r="DV42" s="140">
        <v>0</v>
      </c>
      <c r="DW42" s="140">
        <v>0</v>
      </c>
      <c r="DX42" s="140">
        <v>0</v>
      </c>
      <c r="DY42" s="397"/>
      <c r="DZ42" s="140">
        <v>0</v>
      </c>
      <c r="EA42" s="140">
        <v>0</v>
      </c>
      <c r="EB42" s="140">
        <v>0</v>
      </c>
      <c r="EC42" s="140">
        <v>0</v>
      </c>
      <c r="ED42" s="140">
        <v>0</v>
      </c>
      <c r="EE42" s="140">
        <v>0</v>
      </c>
      <c r="EF42" s="397"/>
      <c r="EG42" s="140">
        <v>0</v>
      </c>
      <c r="EH42" s="140">
        <v>0</v>
      </c>
      <c r="EI42" s="140">
        <v>0</v>
      </c>
      <c r="EJ42" s="140">
        <v>0</v>
      </c>
      <c r="EK42" s="140">
        <v>0</v>
      </c>
      <c r="EL42" s="140">
        <v>0</v>
      </c>
      <c r="EM42" s="397"/>
      <c r="EN42" s="140">
        <v>0</v>
      </c>
      <c r="EO42" s="140">
        <v>0</v>
      </c>
      <c r="EP42" s="140">
        <v>0</v>
      </c>
      <c r="EQ42" s="140">
        <v>0</v>
      </c>
      <c r="ER42" s="140">
        <v>0</v>
      </c>
      <c r="ES42" s="140">
        <v>0</v>
      </c>
      <c r="ET42" s="397"/>
      <c r="EU42" s="140">
        <v>0</v>
      </c>
      <c r="EV42" s="140">
        <v>0</v>
      </c>
      <c r="EW42" s="140">
        <v>0</v>
      </c>
      <c r="EX42" s="140">
        <v>0</v>
      </c>
      <c r="EY42" s="140">
        <v>0</v>
      </c>
      <c r="EZ42" s="140">
        <v>0</v>
      </c>
      <c r="FA42" s="397"/>
      <c r="FB42" s="140">
        <v>0</v>
      </c>
      <c r="FC42" s="140">
        <v>0</v>
      </c>
      <c r="FD42" s="140">
        <v>0</v>
      </c>
      <c r="FE42" s="140">
        <v>0</v>
      </c>
      <c r="FF42" s="140">
        <v>0</v>
      </c>
      <c r="FG42" s="140">
        <v>0</v>
      </c>
      <c r="FH42" s="397"/>
      <c r="FI42" s="140">
        <v>0</v>
      </c>
      <c r="FJ42" s="140">
        <v>0</v>
      </c>
      <c r="FK42" s="140">
        <v>0</v>
      </c>
      <c r="FL42" s="140">
        <v>0</v>
      </c>
      <c r="FM42" s="140">
        <v>0</v>
      </c>
      <c r="FN42" s="140">
        <v>0</v>
      </c>
      <c r="FO42" s="397"/>
      <c r="FP42" s="140">
        <v>0</v>
      </c>
      <c r="FQ42" s="140">
        <v>0</v>
      </c>
      <c r="FR42" s="140">
        <v>0</v>
      </c>
      <c r="FS42" s="140">
        <v>0</v>
      </c>
      <c r="FT42" s="140">
        <v>0</v>
      </c>
      <c r="FU42" s="140">
        <v>0</v>
      </c>
      <c r="FV42" s="397"/>
      <c r="FW42" s="140">
        <v>0</v>
      </c>
      <c r="FX42" s="140">
        <v>0</v>
      </c>
      <c r="FY42" s="140">
        <v>0</v>
      </c>
      <c r="FZ42" s="140">
        <v>0</v>
      </c>
      <c r="GA42" s="140">
        <v>0</v>
      </c>
      <c r="GB42" s="140">
        <v>0</v>
      </c>
      <c r="GC42" s="397"/>
      <c r="GD42" s="467">
        <f t="shared" si="6"/>
        <v>0</v>
      </c>
      <c r="GE42" s="18"/>
      <c r="GF42" s="17"/>
      <c r="GG42" s="18"/>
      <c r="GH42" s="18"/>
      <c r="GI42" s="18"/>
      <c r="GJ42" s="17"/>
      <c r="GK42" s="397"/>
      <c r="GL42" s="19"/>
      <c r="GM42" s="19"/>
      <c r="GN42" s="19"/>
      <c r="GO42" s="19"/>
      <c r="GP42" s="19"/>
      <c r="GQ42" s="19"/>
      <c r="GU42" s="20"/>
      <c r="GV42" s="20"/>
      <c r="GW42" s="20"/>
    </row>
    <row r="43" spans="1:205" ht="15.75">
      <c r="A43" s="349">
        <v>38</v>
      </c>
      <c r="B43" s="11" t="s">
        <v>54</v>
      </c>
      <c r="C43" s="11" t="s">
        <v>55</v>
      </c>
      <c r="D43" s="140">
        <v>0</v>
      </c>
      <c r="E43" s="140">
        <v>0</v>
      </c>
      <c r="F43" s="140">
        <v>0</v>
      </c>
      <c r="G43" s="140">
        <v>0</v>
      </c>
      <c r="H43" s="140">
        <v>0</v>
      </c>
      <c r="I43" s="408">
        <v>0</v>
      </c>
      <c r="J43" s="397"/>
      <c r="K43" s="420">
        <v>0</v>
      </c>
      <c r="L43" s="140">
        <v>0</v>
      </c>
      <c r="M43" s="140">
        <v>0</v>
      </c>
      <c r="N43" s="140">
        <v>0</v>
      </c>
      <c r="O43" s="140">
        <v>0</v>
      </c>
      <c r="P43" s="140">
        <v>0</v>
      </c>
      <c r="Q43" s="397"/>
      <c r="R43" s="140">
        <v>0</v>
      </c>
      <c r="S43" s="140">
        <v>0</v>
      </c>
      <c r="T43" s="140">
        <v>0</v>
      </c>
      <c r="U43" s="140">
        <v>0</v>
      </c>
      <c r="V43" s="140">
        <v>0</v>
      </c>
      <c r="W43" s="140">
        <v>0</v>
      </c>
      <c r="X43" s="397"/>
      <c r="Y43" s="140">
        <v>0</v>
      </c>
      <c r="Z43" s="140">
        <v>0</v>
      </c>
      <c r="AA43" s="140">
        <v>0</v>
      </c>
      <c r="AB43" s="140">
        <v>0</v>
      </c>
      <c r="AC43" s="140">
        <v>0</v>
      </c>
      <c r="AD43" s="140">
        <v>0</v>
      </c>
      <c r="AE43" s="397"/>
      <c r="AF43" s="140">
        <v>0</v>
      </c>
      <c r="AG43" s="140">
        <v>0</v>
      </c>
      <c r="AH43" s="140">
        <v>0</v>
      </c>
      <c r="AI43" s="140">
        <v>0</v>
      </c>
      <c r="AJ43" s="140">
        <v>0</v>
      </c>
      <c r="AK43" s="140">
        <v>0</v>
      </c>
      <c r="AL43" s="397"/>
      <c r="AM43" s="140">
        <v>0</v>
      </c>
      <c r="AN43" s="140">
        <v>0</v>
      </c>
      <c r="AO43" s="140">
        <v>0</v>
      </c>
      <c r="AP43" s="140">
        <v>0</v>
      </c>
      <c r="AQ43" s="140">
        <v>0</v>
      </c>
      <c r="AR43" s="140">
        <v>0</v>
      </c>
      <c r="AS43" s="397"/>
      <c r="AT43" s="140">
        <v>0</v>
      </c>
      <c r="AU43" s="140">
        <v>0</v>
      </c>
      <c r="AV43" s="140">
        <v>0</v>
      </c>
      <c r="AW43" s="140">
        <v>0</v>
      </c>
      <c r="AX43" s="140">
        <v>0</v>
      </c>
      <c r="AY43" s="140">
        <v>0</v>
      </c>
      <c r="AZ43" s="397"/>
      <c r="BA43" s="140">
        <v>0</v>
      </c>
      <c r="BB43" s="140">
        <v>0</v>
      </c>
      <c r="BC43" s="140">
        <v>0</v>
      </c>
      <c r="BD43" s="140">
        <v>0</v>
      </c>
      <c r="BE43" s="140">
        <v>0</v>
      </c>
      <c r="BF43" s="140">
        <v>0</v>
      </c>
      <c r="BG43" s="397"/>
      <c r="BH43" s="140">
        <v>0</v>
      </c>
      <c r="BI43" s="140">
        <v>0</v>
      </c>
      <c r="BJ43" s="140">
        <v>0</v>
      </c>
      <c r="BK43" s="140">
        <v>0</v>
      </c>
      <c r="BL43" s="140">
        <v>0</v>
      </c>
      <c r="BM43" s="140">
        <v>0</v>
      </c>
      <c r="BN43" s="397"/>
      <c r="BO43" s="140">
        <v>0</v>
      </c>
      <c r="BP43" s="140">
        <v>0</v>
      </c>
      <c r="BQ43" s="140">
        <v>0</v>
      </c>
      <c r="BR43" s="140">
        <v>0</v>
      </c>
      <c r="BS43" s="140">
        <v>0</v>
      </c>
      <c r="BT43" s="140">
        <v>0</v>
      </c>
      <c r="BU43" s="397"/>
      <c r="BV43" s="140">
        <v>0</v>
      </c>
      <c r="BW43" s="140">
        <v>0</v>
      </c>
      <c r="BX43" s="140">
        <v>0</v>
      </c>
      <c r="BY43" s="140">
        <v>0</v>
      </c>
      <c r="BZ43" s="140">
        <v>0</v>
      </c>
      <c r="CA43" s="140">
        <v>0</v>
      </c>
      <c r="CB43" s="397"/>
      <c r="CC43" s="140">
        <v>0</v>
      </c>
      <c r="CD43" s="140">
        <v>0</v>
      </c>
      <c r="CE43" s="140">
        <v>0</v>
      </c>
      <c r="CF43" s="140">
        <v>0</v>
      </c>
      <c r="CG43" s="140">
        <v>0</v>
      </c>
      <c r="CH43" s="140">
        <v>0</v>
      </c>
      <c r="CI43" s="397"/>
      <c r="CJ43" s="140">
        <v>0</v>
      </c>
      <c r="CK43" s="140">
        <v>0</v>
      </c>
      <c r="CL43" s="140">
        <v>0</v>
      </c>
      <c r="CM43" s="140">
        <v>0</v>
      </c>
      <c r="CN43" s="140">
        <v>0</v>
      </c>
      <c r="CO43" s="140">
        <v>0</v>
      </c>
      <c r="CP43" s="397"/>
      <c r="CQ43" s="140">
        <v>0</v>
      </c>
      <c r="CR43" s="140">
        <v>0</v>
      </c>
      <c r="CS43" s="140">
        <v>0</v>
      </c>
      <c r="CT43" s="140">
        <v>0</v>
      </c>
      <c r="CU43" s="140">
        <v>0</v>
      </c>
      <c r="CV43" s="140">
        <v>0</v>
      </c>
      <c r="CW43" s="397"/>
      <c r="CX43" s="140">
        <v>0</v>
      </c>
      <c r="CY43" s="140">
        <v>0</v>
      </c>
      <c r="CZ43" s="140">
        <v>0</v>
      </c>
      <c r="DA43" s="140">
        <v>0</v>
      </c>
      <c r="DB43" s="140">
        <v>0</v>
      </c>
      <c r="DC43" s="140">
        <v>0</v>
      </c>
      <c r="DD43" s="397"/>
      <c r="DE43" s="140">
        <v>0</v>
      </c>
      <c r="DF43" s="140">
        <v>0</v>
      </c>
      <c r="DG43" s="140">
        <v>0</v>
      </c>
      <c r="DH43" s="140">
        <v>0</v>
      </c>
      <c r="DI43" s="140">
        <v>0</v>
      </c>
      <c r="DJ43" s="140">
        <v>0</v>
      </c>
      <c r="DK43" s="397"/>
      <c r="DL43" s="140">
        <v>0</v>
      </c>
      <c r="DM43" s="140">
        <v>0</v>
      </c>
      <c r="DN43" s="140">
        <v>0</v>
      </c>
      <c r="DO43" s="140">
        <v>0</v>
      </c>
      <c r="DP43" s="140">
        <v>0</v>
      </c>
      <c r="DQ43" s="140">
        <v>0</v>
      </c>
      <c r="DR43" s="397"/>
      <c r="DS43" s="140">
        <v>0</v>
      </c>
      <c r="DT43" s="140">
        <v>0</v>
      </c>
      <c r="DU43" s="140">
        <v>0</v>
      </c>
      <c r="DV43" s="140">
        <v>0</v>
      </c>
      <c r="DW43" s="140">
        <v>0</v>
      </c>
      <c r="DX43" s="140">
        <v>0</v>
      </c>
      <c r="DY43" s="397"/>
      <c r="DZ43" s="140">
        <v>0</v>
      </c>
      <c r="EA43" s="140">
        <v>0</v>
      </c>
      <c r="EB43" s="140">
        <v>0</v>
      </c>
      <c r="EC43" s="140">
        <v>0</v>
      </c>
      <c r="ED43" s="140">
        <v>0</v>
      </c>
      <c r="EE43" s="140">
        <v>0</v>
      </c>
      <c r="EF43" s="397"/>
      <c r="EG43" s="140">
        <v>0</v>
      </c>
      <c r="EH43" s="140">
        <v>0</v>
      </c>
      <c r="EI43" s="140">
        <v>0</v>
      </c>
      <c r="EJ43" s="140">
        <v>0</v>
      </c>
      <c r="EK43" s="140">
        <v>0</v>
      </c>
      <c r="EL43" s="140">
        <v>0</v>
      </c>
      <c r="EM43" s="397"/>
      <c r="EN43" s="140">
        <v>0</v>
      </c>
      <c r="EO43" s="140">
        <v>0</v>
      </c>
      <c r="EP43" s="140">
        <v>0</v>
      </c>
      <c r="EQ43" s="140">
        <v>0</v>
      </c>
      <c r="ER43" s="140">
        <v>0</v>
      </c>
      <c r="ES43" s="140">
        <v>0</v>
      </c>
      <c r="ET43" s="397"/>
      <c r="EU43" s="140">
        <v>0</v>
      </c>
      <c r="EV43" s="140">
        <v>0</v>
      </c>
      <c r="EW43" s="140">
        <v>0</v>
      </c>
      <c r="EX43" s="140">
        <v>0</v>
      </c>
      <c r="EY43" s="140">
        <v>0</v>
      </c>
      <c r="EZ43" s="140">
        <v>0</v>
      </c>
      <c r="FA43" s="397"/>
      <c r="FB43" s="140">
        <v>0</v>
      </c>
      <c r="FC43" s="140">
        <v>0</v>
      </c>
      <c r="FD43" s="140">
        <v>0</v>
      </c>
      <c r="FE43" s="140">
        <v>0</v>
      </c>
      <c r="FF43" s="140">
        <v>0</v>
      </c>
      <c r="FG43" s="140">
        <v>0</v>
      </c>
      <c r="FH43" s="397"/>
      <c r="FI43" s="140">
        <v>0</v>
      </c>
      <c r="FJ43" s="140">
        <v>0</v>
      </c>
      <c r="FK43" s="140">
        <v>0</v>
      </c>
      <c r="FL43" s="140">
        <v>0</v>
      </c>
      <c r="FM43" s="140">
        <v>0</v>
      </c>
      <c r="FN43" s="140">
        <v>0</v>
      </c>
      <c r="FO43" s="397"/>
      <c r="FP43" s="140">
        <v>0</v>
      </c>
      <c r="FQ43" s="140">
        <v>0</v>
      </c>
      <c r="FR43" s="140">
        <v>0</v>
      </c>
      <c r="FS43" s="140">
        <v>0</v>
      </c>
      <c r="FT43" s="140">
        <v>0</v>
      </c>
      <c r="FU43" s="140">
        <v>0</v>
      </c>
      <c r="FV43" s="397"/>
      <c r="FW43" s="140">
        <v>0</v>
      </c>
      <c r="FX43" s="140">
        <v>0</v>
      </c>
      <c r="FY43" s="140">
        <v>0</v>
      </c>
      <c r="FZ43" s="140">
        <v>0</v>
      </c>
      <c r="GA43" s="140">
        <v>0</v>
      </c>
      <c r="GB43" s="140">
        <v>0</v>
      </c>
      <c r="GC43" s="397"/>
      <c r="GD43" s="467" t="str">
        <f t="shared" si="6"/>
        <v>BCK-36              </v>
      </c>
      <c r="GE43" s="18">
        <f aca="true" t="shared" si="22" ref="GE43:GJ50">D43+K43+R43+Y43+AF43+AM43+AT43+BA43+BH43+BO43+BV43+CC43+CJ43+CQ43+CX43+DE43+DL43+DS43+DZ43+EG43+EN43+EU43+FB43+FI43+FP43+FW43</f>
        <v>0</v>
      </c>
      <c r="GF43" s="17">
        <f t="shared" si="22"/>
        <v>0</v>
      </c>
      <c r="GG43" s="18">
        <f t="shared" si="22"/>
        <v>0</v>
      </c>
      <c r="GH43" s="18">
        <f t="shared" si="22"/>
        <v>0</v>
      </c>
      <c r="GI43" s="18">
        <f t="shared" si="22"/>
        <v>0</v>
      </c>
      <c r="GJ43" s="17">
        <f t="shared" si="22"/>
        <v>0</v>
      </c>
      <c r="GK43" s="397"/>
      <c r="GL43" s="19"/>
      <c r="GM43" s="19"/>
      <c r="GN43" s="19"/>
      <c r="GO43" s="19"/>
      <c r="GP43" s="19"/>
      <c r="GQ43" s="19"/>
      <c r="GU43" s="20"/>
      <c r="GV43" s="20"/>
      <c r="GW43" s="20"/>
    </row>
    <row r="44" spans="1:205" ht="22.5">
      <c r="A44" s="349">
        <v>39</v>
      </c>
      <c r="B44" s="11" t="s">
        <v>223</v>
      </c>
      <c r="C44" s="10" t="s">
        <v>193</v>
      </c>
      <c r="D44" s="140">
        <v>0</v>
      </c>
      <c r="E44" s="140">
        <v>0</v>
      </c>
      <c r="F44" s="140">
        <v>0</v>
      </c>
      <c r="G44" s="140">
        <v>0</v>
      </c>
      <c r="H44" s="140">
        <v>0</v>
      </c>
      <c r="I44" s="408">
        <v>0</v>
      </c>
      <c r="J44" s="397"/>
      <c r="K44" s="420">
        <v>0</v>
      </c>
      <c r="L44" s="140">
        <v>0</v>
      </c>
      <c r="M44" s="140">
        <v>0</v>
      </c>
      <c r="N44" s="140">
        <v>0</v>
      </c>
      <c r="O44" s="140">
        <v>0</v>
      </c>
      <c r="P44" s="140">
        <v>0</v>
      </c>
      <c r="Q44" s="397"/>
      <c r="R44" s="140">
        <v>0</v>
      </c>
      <c r="S44" s="140">
        <v>0</v>
      </c>
      <c r="T44" s="140">
        <v>0</v>
      </c>
      <c r="U44" s="140">
        <v>0</v>
      </c>
      <c r="V44" s="140">
        <v>0</v>
      </c>
      <c r="W44" s="140">
        <v>0</v>
      </c>
      <c r="X44" s="397"/>
      <c r="Y44" s="140">
        <v>0</v>
      </c>
      <c r="Z44" s="140">
        <v>0</v>
      </c>
      <c r="AA44" s="140">
        <v>0</v>
      </c>
      <c r="AB44" s="140">
        <v>0</v>
      </c>
      <c r="AC44" s="140">
        <v>0</v>
      </c>
      <c r="AD44" s="140">
        <v>0</v>
      </c>
      <c r="AE44" s="397"/>
      <c r="AF44" s="140">
        <v>0</v>
      </c>
      <c r="AG44" s="140">
        <v>0</v>
      </c>
      <c r="AH44" s="140">
        <v>0</v>
      </c>
      <c r="AI44" s="140">
        <v>0</v>
      </c>
      <c r="AJ44" s="140">
        <v>0</v>
      </c>
      <c r="AK44" s="140">
        <v>0</v>
      </c>
      <c r="AL44" s="397"/>
      <c r="AM44" s="140">
        <v>0</v>
      </c>
      <c r="AN44" s="140">
        <v>0</v>
      </c>
      <c r="AO44" s="140">
        <v>0</v>
      </c>
      <c r="AP44" s="140">
        <v>0</v>
      </c>
      <c r="AQ44" s="140">
        <v>0</v>
      </c>
      <c r="AR44" s="140">
        <v>0</v>
      </c>
      <c r="AS44" s="397"/>
      <c r="AT44" s="140">
        <v>0</v>
      </c>
      <c r="AU44" s="140">
        <v>0</v>
      </c>
      <c r="AV44" s="140">
        <v>0</v>
      </c>
      <c r="AW44" s="140">
        <v>0</v>
      </c>
      <c r="AX44" s="140">
        <v>0</v>
      </c>
      <c r="AY44" s="140">
        <v>0</v>
      </c>
      <c r="AZ44" s="397"/>
      <c r="BA44" s="140">
        <v>0</v>
      </c>
      <c r="BB44" s="140">
        <v>0</v>
      </c>
      <c r="BC44" s="140">
        <v>0</v>
      </c>
      <c r="BD44" s="140">
        <v>0</v>
      </c>
      <c r="BE44" s="140">
        <v>0</v>
      </c>
      <c r="BF44" s="140">
        <v>0</v>
      </c>
      <c r="BG44" s="397"/>
      <c r="BH44" s="140">
        <v>0</v>
      </c>
      <c r="BI44" s="140">
        <v>0</v>
      </c>
      <c r="BJ44" s="140">
        <v>0</v>
      </c>
      <c r="BK44" s="140">
        <v>0</v>
      </c>
      <c r="BL44" s="140">
        <v>0</v>
      </c>
      <c r="BM44" s="140">
        <v>0</v>
      </c>
      <c r="BN44" s="397"/>
      <c r="BO44" s="140">
        <v>0</v>
      </c>
      <c r="BP44" s="140">
        <v>0</v>
      </c>
      <c r="BQ44" s="140">
        <v>0</v>
      </c>
      <c r="BR44" s="140">
        <v>0</v>
      </c>
      <c r="BS44" s="140">
        <v>0</v>
      </c>
      <c r="BT44" s="140">
        <v>0</v>
      </c>
      <c r="BU44" s="397"/>
      <c r="BV44" s="140">
        <v>0</v>
      </c>
      <c r="BW44" s="140">
        <v>0</v>
      </c>
      <c r="BX44" s="140">
        <v>0</v>
      </c>
      <c r="BY44" s="140">
        <v>0</v>
      </c>
      <c r="BZ44" s="140">
        <v>0</v>
      </c>
      <c r="CA44" s="140">
        <v>0</v>
      </c>
      <c r="CB44" s="397"/>
      <c r="CC44" s="140">
        <v>0</v>
      </c>
      <c r="CD44" s="140">
        <v>0</v>
      </c>
      <c r="CE44" s="140">
        <v>0</v>
      </c>
      <c r="CF44" s="140">
        <v>0</v>
      </c>
      <c r="CG44" s="140">
        <v>0</v>
      </c>
      <c r="CH44" s="140">
        <v>0</v>
      </c>
      <c r="CI44" s="397"/>
      <c r="CJ44" s="140">
        <v>0</v>
      </c>
      <c r="CK44" s="140">
        <v>0</v>
      </c>
      <c r="CL44" s="140">
        <v>0</v>
      </c>
      <c r="CM44" s="140">
        <v>0</v>
      </c>
      <c r="CN44" s="140">
        <v>0</v>
      </c>
      <c r="CO44" s="140">
        <v>0</v>
      </c>
      <c r="CP44" s="397"/>
      <c r="CQ44" s="140">
        <v>0</v>
      </c>
      <c r="CR44" s="140">
        <v>0</v>
      </c>
      <c r="CS44" s="140">
        <v>0</v>
      </c>
      <c r="CT44" s="140">
        <v>0</v>
      </c>
      <c r="CU44" s="140">
        <v>0</v>
      </c>
      <c r="CV44" s="140">
        <v>0</v>
      </c>
      <c r="CW44" s="397"/>
      <c r="CX44" s="140">
        <v>0</v>
      </c>
      <c r="CY44" s="140">
        <v>0</v>
      </c>
      <c r="CZ44" s="140">
        <v>0</v>
      </c>
      <c r="DA44" s="140">
        <v>0</v>
      </c>
      <c r="DB44" s="140">
        <v>0</v>
      </c>
      <c r="DC44" s="140">
        <v>0</v>
      </c>
      <c r="DD44" s="397"/>
      <c r="DE44" s="140">
        <v>0</v>
      </c>
      <c r="DF44" s="140">
        <v>0</v>
      </c>
      <c r="DG44" s="140">
        <v>0</v>
      </c>
      <c r="DH44" s="140">
        <v>0</v>
      </c>
      <c r="DI44" s="140">
        <v>0</v>
      </c>
      <c r="DJ44" s="140">
        <v>0</v>
      </c>
      <c r="DK44" s="397"/>
      <c r="DL44" s="140">
        <v>0</v>
      </c>
      <c r="DM44" s="140">
        <v>0</v>
      </c>
      <c r="DN44" s="140">
        <v>0</v>
      </c>
      <c r="DO44" s="140">
        <v>0</v>
      </c>
      <c r="DP44" s="140">
        <v>0</v>
      </c>
      <c r="DQ44" s="140">
        <v>0</v>
      </c>
      <c r="DR44" s="397"/>
      <c r="DS44" s="140">
        <v>0</v>
      </c>
      <c r="DT44" s="140">
        <v>0</v>
      </c>
      <c r="DU44" s="140">
        <v>0</v>
      </c>
      <c r="DV44" s="140">
        <v>0</v>
      </c>
      <c r="DW44" s="140">
        <v>0</v>
      </c>
      <c r="DX44" s="140">
        <v>0</v>
      </c>
      <c r="DY44" s="397"/>
      <c r="DZ44" s="140">
        <v>0</v>
      </c>
      <c r="EA44" s="140">
        <v>0</v>
      </c>
      <c r="EB44" s="140">
        <v>0</v>
      </c>
      <c r="EC44" s="140">
        <v>0</v>
      </c>
      <c r="ED44" s="140">
        <v>0</v>
      </c>
      <c r="EE44" s="140">
        <v>0</v>
      </c>
      <c r="EF44" s="397"/>
      <c r="EG44" s="140">
        <v>0</v>
      </c>
      <c r="EH44" s="140">
        <v>0</v>
      </c>
      <c r="EI44" s="140">
        <v>0</v>
      </c>
      <c r="EJ44" s="140">
        <v>0</v>
      </c>
      <c r="EK44" s="140">
        <v>0</v>
      </c>
      <c r="EL44" s="140">
        <v>0</v>
      </c>
      <c r="EM44" s="397"/>
      <c r="EN44" s="140">
        <v>0</v>
      </c>
      <c r="EO44" s="140">
        <v>0</v>
      </c>
      <c r="EP44" s="140">
        <v>0</v>
      </c>
      <c r="EQ44" s="140">
        <v>0</v>
      </c>
      <c r="ER44" s="140">
        <v>0</v>
      </c>
      <c r="ES44" s="140">
        <v>0</v>
      </c>
      <c r="ET44" s="397"/>
      <c r="EU44" s="140">
        <v>0</v>
      </c>
      <c r="EV44" s="140">
        <v>0</v>
      </c>
      <c r="EW44" s="140">
        <v>0</v>
      </c>
      <c r="EX44" s="140">
        <v>0</v>
      </c>
      <c r="EY44" s="140">
        <v>0</v>
      </c>
      <c r="EZ44" s="140">
        <v>0</v>
      </c>
      <c r="FA44" s="397"/>
      <c r="FB44" s="140">
        <v>0</v>
      </c>
      <c r="FC44" s="140">
        <v>0</v>
      </c>
      <c r="FD44" s="140">
        <v>0</v>
      </c>
      <c r="FE44" s="140">
        <v>0</v>
      </c>
      <c r="FF44" s="140">
        <v>0</v>
      </c>
      <c r="FG44" s="140">
        <v>0</v>
      </c>
      <c r="FH44" s="397"/>
      <c r="FI44" s="140">
        <v>0</v>
      </c>
      <c r="FJ44" s="140">
        <v>0</v>
      </c>
      <c r="FK44" s="140">
        <v>0</v>
      </c>
      <c r="FL44" s="140">
        <v>0</v>
      </c>
      <c r="FM44" s="140">
        <v>0</v>
      </c>
      <c r="FN44" s="140">
        <v>0</v>
      </c>
      <c r="FO44" s="397"/>
      <c r="FP44" s="140">
        <v>0</v>
      </c>
      <c r="FQ44" s="140">
        <v>0</v>
      </c>
      <c r="FR44" s="140">
        <v>0</v>
      </c>
      <c r="FS44" s="140">
        <v>0</v>
      </c>
      <c r="FT44" s="140">
        <v>0</v>
      </c>
      <c r="FU44" s="140">
        <v>0</v>
      </c>
      <c r="FV44" s="397"/>
      <c r="FW44" s="140">
        <v>0</v>
      </c>
      <c r="FX44" s="140">
        <v>0</v>
      </c>
      <c r="FY44" s="140">
        <v>0</v>
      </c>
      <c r="FZ44" s="140">
        <v>0</v>
      </c>
      <c r="GA44" s="140">
        <v>0</v>
      </c>
      <c r="GB44" s="140">
        <v>0</v>
      </c>
      <c r="GC44" s="397"/>
      <c r="GD44" s="467" t="str">
        <f t="shared" si="6"/>
        <v>BCK-36 A             </v>
      </c>
      <c r="GE44" s="18">
        <f t="shared" si="22"/>
        <v>0</v>
      </c>
      <c r="GF44" s="17">
        <f t="shared" si="22"/>
        <v>0</v>
      </c>
      <c r="GG44" s="18">
        <f t="shared" si="22"/>
        <v>0</v>
      </c>
      <c r="GH44" s="18">
        <f t="shared" si="22"/>
        <v>0</v>
      </c>
      <c r="GI44" s="18">
        <f t="shared" si="22"/>
        <v>0</v>
      </c>
      <c r="GJ44" s="17">
        <f t="shared" si="22"/>
        <v>0</v>
      </c>
      <c r="GK44" s="397"/>
      <c r="GL44" s="19"/>
      <c r="GM44" s="19"/>
      <c r="GN44" s="19"/>
      <c r="GO44" s="19"/>
      <c r="GP44" s="19"/>
      <c r="GQ44" s="19"/>
      <c r="GU44" s="20"/>
      <c r="GV44" s="20"/>
      <c r="GW44" s="20"/>
    </row>
    <row r="45" spans="1:205" ht="22.5">
      <c r="A45" s="349">
        <v>40</v>
      </c>
      <c r="B45" s="11" t="s">
        <v>56</v>
      </c>
      <c r="C45" s="11" t="s">
        <v>57</v>
      </c>
      <c r="D45" s="140">
        <v>0</v>
      </c>
      <c r="E45" s="140">
        <v>0</v>
      </c>
      <c r="F45" s="140">
        <v>0</v>
      </c>
      <c r="G45" s="140">
        <v>0</v>
      </c>
      <c r="H45" s="140">
        <v>0</v>
      </c>
      <c r="I45" s="408">
        <v>0</v>
      </c>
      <c r="J45" s="397"/>
      <c r="K45" s="420">
        <v>0</v>
      </c>
      <c r="L45" s="140">
        <v>0</v>
      </c>
      <c r="M45" s="140">
        <v>0</v>
      </c>
      <c r="N45" s="140">
        <v>0</v>
      </c>
      <c r="O45" s="140">
        <v>0</v>
      </c>
      <c r="P45" s="140">
        <v>0</v>
      </c>
      <c r="Q45" s="397"/>
      <c r="R45" s="140">
        <v>0</v>
      </c>
      <c r="S45" s="140">
        <v>0</v>
      </c>
      <c r="T45" s="140">
        <v>0</v>
      </c>
      <c r="U45" s="140">
        <v>0</v>
      </c>
      <c r="V45" s="140">
        <v>0</v>
      </c>
      <c r="W45" s="140">
        <v>0</v>
      </c>
      <c r="X45" s="397"/>
      <c r="Y45" s="140">
        <v>0</v>
      </c>
      <c r="Z45" s="140">
        <v>0</v>
      </c>
      <c r="AA45" s="140">
        <v>0</v>
      </c>
      <c r="AB45" s="140">
        <v>0</v>
      </c>
      <c r="AC45" s="140">
        <v>0</v>
      </c>
      <c r="AD45" s="140">
        <v>0</v>
      </c>
      <c r="AE45" s="397"/>
      <c r="AF45" s="140">
        <v>0</v>
      </c>
      <c r="AG45" s="140">
        <v>0</v>
      </c>
      <c r="AH45" s="140">
        <v>0</v>
      </c>
      <c r="AI45" s="140">
        <v>0</v>
      </c>
      <c r="AJ45" s="140">
        <v>0</v>
      </c>
      <c r="AK45" s="140">
        <v>0</v>
      </c>
      <c r="AL45" s="397"/>
      <c r="AM45" s="140">
        <v>0</v>
      </c>
      <c r="AN45" s="140">
        <v>0</v>
      </c>
      <c r="AO45" s="140">
        <v>0</v>
      </c>
      <c r="AP45" s="140">
        <v>0</v>
      </c>
      <c r="AQ45" s="140">
        <v>0</v>
      </c>
      <c r="AR45" s="140">
        <v>0</v>
      </c>
      <c r="AS45" s="397"/>
      <c r="AT45" s="140">
        <v>0</v>
      </c>
      <c r="AU45" s="140">
        <v>0</v>
      </c>
      <c r="AV45" s="140">
        <v>0</v>
      </c>
      <c r="AW45" s="140">
        <v>0</v>
      </c>
      <c r="AX45" s="140">
        <v>0</v>
      </c>
      <c r="AY45" s="140">
        <v>0</v>
      </c>
      <c r="AZ45" s="397"/>
      <c r="BA45" s="140">
        <v>0</v>
      </c>
      <c r="BB45" s="140">
        <v>0</v>
      </c>
      <c r="BC45" s="140">
        <v>0</v>
      </c>
      <c r="BD45" s="140">
        <v>0</v>
      </c>
      <c r="BE45" s="140">
        <v>0</v>
      </c>
      <c r="BF45" s="140">
        <v>0</v>
      </c>
      <c r="BG45" s="397"/>
      <c r="BH45" s="140">
        <v>0</v>
      </c>
      <c r="BI45" s="140">
        <v>0</v>
      </c>
      <c r="BJ45" s="140">
        <v>0</v>
      </c>
      <c r="BK45" s="140">
        <v>0</v>
      </c>
      <c r="BL45" s="140">
        <v>0</v>
      </c>
      <c r="BM45" s="140">
        <v>0</v>
      </c>
      <c r="BN45" s="397"/>
      <c r="BO45" s="140">
        <v>0</v>
      </c>
      <c r="BP45" s="140">
        <v>0</v>
      </c>
      <c r="BQ45" s="140">
        <v>0</v>
      </c>
      <c r="BR45" s="140">
        <v>0</v>
      </c>
      <c r="BS45" s="140">
        <v>0</v>
      </c>
      <c r="BT45" s="140">
        <v>0</v>
      </c>
      <c r="BU45" s="397"/>
      <c r="BV45" s="140">
        <v>0</v>
      </c>
      <c r="BW45" s="140">
        <v>0</v>
      </c>
      <c r="BX45" s="140">
        <v>0</v>
      </c>
      <c r="BY45" s="140">
        <v>0</v>
      </c>
      <c r="BZ45" s="140">
        <v>0</v>
      </c>
      <c r="CA45" s="140">
        <v>0</v>
      </c>
      <c r="CB45" s="397"/>
      <c r="CC45" s="140">
        <v>0</v>
      </c>
      <c r="CD45" s="140">
        <v>0</v>
      </c>
      <c r="CE45" s="140">
        <v>0</v>
      </c>
      <c r="CF45" s="140">
        <v>0</v>
      </c>
      <c r="CG45" s="140">
        <v>0</v>
      </c>
      <c r="CH45" s="140">
        <v>0</v>
      </c>
      <c r="CI45" s="397"/>
      <c r="CJ45" s="140">
        <v>0</v>
      </c>
      <c r="CK45" s="140">
        <v>0</v>
      </c>
      <c r="CL45" s="140">
        <v>0</v>
      </c>
      <c r="CM45" s="140">
        <v>0</v>
      </c>
      <c r="CN45" s="140">
        <v>0</v>
      </c>
      <c r="CO45" s="140">
        <v>0</v>
      </c>
      <c r="CP45" s="397"/>
      <c r="CQ45" s="140">
        <v>0</v>
      </c>
      <c r="CR45" s="140">
        <v>0</v>
      </c>
      <c r="CS45" s="140">
        <v>0</v>
      </c>
      <c r="CT45" s="140">
        <v>0</v>
      </c>
      <c r="CU45" s="140">
        <v>0</v>
      </c>
      <c r="CV45" s="140">
        <v>0</v>
      </c>
      <c r="CW45" s="397"/>
      <c r="CX45" s="140">
        <v>0</v>
      </c>
      <c r="CY45" s="140">
        <v>0</v>
      </c>
      <c r="CZ45" s="140">
        <v>0</v>
      </c>
      <c r="DA45" s="140">
        <v>0</v>
      </c>
      <c r="DB45" s="140">
        <v>0</v>
      </c>
      <c r="DC45" s="140">
        <v>0</v>
      </c>
      <c r="DD45" s="397"/>
      <c r="DE45" s="140">
        <v>0</v>
      </c>
      <c r="DF45" s="140">
        <v>0</v>
      </c>
      <c r="DG45" s="140">
        <v>0</v>
      </c>
      <c r="DH45" s="140">
        <v>0</v>
      </c>
      <c r="DI45" s="140">
        <v>0</v>
      </c>
      <c r="DJ45" s="140">
        <v>0</v>
      </c>
      <c r="DK45" s="397"/>
      <c r="DL45" s="140">
        <v>0</v>
      </c>
      <c r="DM45" s="140">
        <v>0</v>
      </c>
      <c r="DN45" s="140">
        <v>0</v>
      </c>
      <c r="DO45" s="140">
        <v>0</v>
      </c>
      <c r="DP45" s="140">
        <v>0</v>
      </c>
      <c r="DQ45" s="140">
        <v>0</v>
      </c>
      <c r="DR45" s="397"/>
      <c r="DS45" s="140">
        <v>0</v>
      </c>
      <c r="DT45" s="140">
        <v>0</v>
      </c>
      <c r="DU45" s="140">
        <v>0</v>
      </c>
      <c r="DV45" s="140">
        <v>0</v>
      </c>
      <c r="DW45" s="140">
        <v>0</v>
      </c>
      <c r="DX45" s="140">
        <v>0</v>
      </c>
      <c r="DY45" s="397"/>
      <c r="DZ45" s="140">
        <v>0</v>
      </c>
      <c r="EA45" s="140">
        <v>0</v>
      </c>
      <c r="EB45" s="140">
        <v>0</v>
      </c>
      <c r="EC45" s="140">
        <v>0</v>
      </c>
      <c r="ED45" s="140">
        <v>0</v>
      </c>
      <c r="EE45" s="140">
        <v>0</v>
      </c>
      <c r="EF45" s="397"/>
      <c r="EG45" s="140">
        <v>0</v>
      </c>
      <c r="EH45" s="140">
        <v>0</v>
      </c>
      <c r="EI45" s="140">
        <v>0</v>
      </c>
      <c r="EJ45" s="140">
        <v>0</v>
      </c>
      <c r="EK45" s="140">
        <v>0</v>
      </c>
      <c r="EL45" s="140">
        <v>0</v>
      </c>
      <c r="EM45" s="397"/>
      <c r="EN45" s="140">
        <v>0</v>
      </c>
      <c r="EO45" s="140">
        <v>0</v>
      </c>
      <c r="EP45" s="140">
        <v>0</v>
      </c>
      <c r="EQ45" s="140">
        <v>0</v>
      </c>
      <c r="ER45" s="140">
        <v>0</v>
      </c>
      <c r="ES45" s="140">
        <v>0</v>
      </c>
      <c r="ET45" s="397"/>
      <c r="EU45" s="140">
        <v>0</v>
      </c>
      <c r="EV45" s="140">
        <v>0</v>
      </c>
      <c r="EW45" s="140">
        <v>0</v>
      </c>
      <c r="EX45" s="140">
        <v>0</v>
      </c>
      <c r="EY45" s="140">
        <v>0</v>
      </c>
      <c r="EZ45" s="140">
        <v>0</v>
      </c>
      <c r="FA45" s="397"/>
      <c r="FB45" s="140">
        <v>0</v>
      </c>
      <c r="FC45" s="140">
        <v>0</v>
      </c>
      <c r="FD45" s="140">
        <v>0</v>
      </c>
      <c r="FE45" s="140">
        <v>0</v>
      </c>
      <c r="FF45" s="140">
        <v>0</v>
      </c>
      <c r="FG45" s="140">
        <v>0</v>
      </c>
      <c r="FH45" s="397"/>
      <c r="FI45" s="140">
        <v>0</v>
      </c>
      <c r="FJ45" s="140">
        <v>0</v>
      </c>
      <c r="FK45" s="140">
        <v>0</v>
      </c>
      <c r="FL45" s="140">
        <v>0</v>
      </c>
      <c r="FM45" s="140">
        <v>0</v>
      </c>
      <c r="FN45" s="140">
        <v>0</v>
      </c>
      <c r="FO45" s="397"/>
      <c r="FP45" s="140">
        <v>0</v>
      </c>
      <c r="FQ45" s="140">
        <v>0</v>
      </c>
      <c r="FR45" s="140">
        <v>0</v>
      </c>
      <c r="FS45" s="140">
        <v>0</v>
      </c>
      <c r="FT45" s="140">
        <v>0</v>
      </c>
      <c r="FU45" s="140">
        <v>0</v>
      </c>
      <c r="FV45" s="397"/>
      <c r="FW45" s="140">
        <v>0</v>
      </c>
      <c r="FX45" s="140">
        <v>0</v>
      </c>
      <c r="FY45" s="140">
        <v>0</v>
      </c>
      <c r="FZ45" s="140">
        <v>0</v>
      </c>
      <c r="GA45" s="140">
        <v>0</v>
      </c>
      <c r="GB45" s="140">
        <v>0</v>
      </c>
      <c r="GC45" s="397"/>
      <c r="GD45" s="467" t="str">
        <f t="shared" si="6"/>
        <v>BCK-38               </v>
      </c>
      <c r="GE45" s="18">
        <f t="shared" si="22"/>
        <v>0</v>
      </c>
      <c r="GF45" s="17">
        <f t="shared" si="22"/>
        <v>0</v>
      </c>
      <c r="GG45" s="18">
        <f t="shared" si="22"/>
        <v>0</v>
      </c>
      <c r="GH45" s="18">
        <f t="shared" si="22"/>
        <v>0</v>
      </c>
      <c r="GI45" s="18">
        <f t="shared" si="22"/>
        <v>0</v>
      </c>
      <c r="GJ45" s="17">
        <f t="shared" si="22"/>
        <v>0</v>
      </c>
      <c r="GK45" s="397"/>
      <c r="GL45" s="19"/>
      <c r="GM45" s="19"/>
      <c r="GN45" s="19"/>
      <c r="GO45" s="19"/>
      <c r="GP45" s="19"/>
      <c r="GQ45" s="19"/>
      <c r="GU45" s="20"/>
      <c r="GV45" s="20"/>
      <c r="GW45" s="20"/>
    </row>
    <row r="46" spans="1:205" ht="33.75">
      <c r="A46" s="349">
        <v>41</v>
      </c>
      <c r="B46" s="11" t="s">
        <v>58</v>
      </c>
      <c r="C46" s="11" t="s">
        <v>103</v>
      </c>
      <c r="D46" s="140">
        <v>0</v>
      </c>
      <c r="E46" s="140">
        <v>0</v>
      </c>
      <c r="F46" s="140">
        <v>0</v>
      </c>
      <c r="G46" s="140">
        <v>0</v>
      </c>
      <c r="H46" s="140">
        <v>0</v>
      </c>
      <c r="I46" s="408">
        <v>0</v>
      </c>
      <c r="J46" s="397"/>
      <c r="K46" s="420">
        <v>0</v>
      </c>
      <c r="L46" s="140">
        <v>0</v>
      </c>
      <c r="M46" s="140">
        <v>0</v>
      </c>
      <c r="N46" s="140">
        <v>0</v>
      </c>
      <c r="O46" s="140">
        <v>0</v>
      </c>
      <c r="P46" s="140">
        <v>0</v>
      </c>
      <c r="Q46" s="397"/>
      <c r="R46" s="140">
        <v>0</v>
      </c>
      <c r="S46" s="140">
        <v>0</v>
      </c>
      <c r="T46" s="140">
        <v>0</v>
      </c>
      <c r="U46" s="140">
        <v>0</v>
      </c>
      <c r="V46" s="140">
        <v>0</v>
      </c>
      <c r="W46" s="140">
        <v>0</v>
      </c>
      <c r="X46" s="397"/>
      <c r="Y46" s="140">
        <v>0</v>
      </c>
      <c r="Z46" s="140">
        <v>0</v>
      </c>
      <c r="AA46" s="140">
        <v>0</v>
      </c>
      <c r="AB46" s="140">
        <v>0</v>
      </c>
      <c r="AC46" s="140">
        <v>0</v>
      </c>
      <c r="AD46" s="140">
        <v>0</v>
      </c>
      <c r="AE46" s="397"/>
      <c r="AF46" s="140">
        <v>0</v>
      </c>
      <c r="AG46" s="140">
        <v>0</v>
      </c>
      <c r="AH46" s="140">
        <v>0</v>
      </c>
      <c r="AI46" s="140">
        <v>0</v>
      </c>
      <c r="AJ46" s="140">
        <v>0</v>
      </c>
      <c r="AK46" s="140">
        <v>0</v>
      </c>
      <c r="AL46" s="397"/>
      <c r="AM46" s="140">
        <v>0</v>
      </c>
      <c r="AN46" s="140">
        <v>0</v>
      </c>
      <c r="AO46" s="140">
        <v>0</v>
      </c>
      <c r="AP46" s="140">
        <v>0</v>
      </c>
      <c r="AQ46" s="140">
        <v>0</v>
      </c>
      <c r="AR46" s="140">
        <v>0</v>
      </c>
      <c r="AS46" s="397"/>
      <c r="AT46" s="140">
        <v>0</v>
      </c>
      <c r="AU46" s="140">
        <v>0</v>
      </c>
      <c r="AV46" s="140">
        <v>0</v>
      </c>
      <c r="AW46" s="140">
        <v>0</v>
      </c>
      <c r="AX46" s="140">
        <v>0</v>
      </c>
      <c r="AY46" s="140">
        <v>0</v>
      </c>
      <c r="AZ46" s="397"/>
      <c r="BA46" s="140">
        <v>0</v>
      </c>
      <c r="BB46" s="140">
        <v>0</v>
      </c>
      <c r="BC46" s="140">
        <v>0</v>
      </c>
      <c r="BD46" s="140">
        <v>0</v>
      </c>
      <c r="BE46" s="140">
        <v>0</v>
      </c>
      <c r="BF46" s="140">
        <v>0</v>
      </c>
      <c r="BG46" s="397"/>
      <c r="BH46" s="140">
        <v>0</v>
      </c>
      <c r="BI46" s="140">
        <v>0</v>
      </c>
      <c r="BJ46" s="140">
        <v>0</v>
      </c>
      <c r="BK46" s="140">
        <v>0</v>
      </c>
      <c r="BL46" s="140">
        <v>0</v>
      </c>
      <c r="BM46" s="140">
        <v>0</v>
      </c>
      <c r="BN46" s="397"/>
      <c r="BO46" s="140">
        <v>0</v>
      </c>
      <c r="BP46" s="140">
        <v>0</v>
      </c>
      <c r="BQ46" s="140">
        <v>0</v>
      </c>
      <c r="BR46" s="140">
        <v>0</v>
      </c>
      <c r="BS46" s="140">
        <v>0</v>
      </c>
      <c r="BT46" s="140">
        <v>0</v>
      </c>
      <c r="BU46" s="397"/>
      <c r="BV46" s="140">
        <v>0</v>
      </c>
      <c r="BW46" s="140">
        <v>0</v>
      </c>
      <c r="BX46" s="140">
        <v>0</v>
      </c>
      <c r="BY46" s="140">
        <v>0</v>
      </c>
      <c r="BZ46" s="140">
        <v>0</v>
      </c>
      <c r="CA46" s="140">
        <v>0</v>
      </c>
      <c r="CB46" s="397"/>
      <c r="CC46" s="140">
        <v>0</v>
      </c>
      <c r="CD46" s="140">
        <v>0</v>
      </c>
      <c r="CE46" s="140">
        <v>0</v>
      </c>
      <c r="CF46" s="140">
        <v>0</v>
      </c>
      <c r="CG46" s="140">
        <v>0</v>
      </c>
      <c r="CH46" s="140">
        <v>0</v>
      </c>
      <c r="CI46" s="397"/>
      <c r="CJ46" s="140">
        <v>0</v>
      </c>
      <c r="CK46" s="140">
        <v>0</v>
      </c>
      <c r="CL46" s="140">
        <v>0</v>
      </c>
      <c r="CM46" s="140">
        <v>0</v>
      </c>
      <c r="CN46" s="140">
        <v>0</v>
      </c>
      <c r="CO46" s="140">
        <v>0</v>
      </c>
      <c r="CP46" s="397"/>
      <c r="CQ46" s="140">
        <v>0</v>
      </c>
      <c r="CR46" s="140">
        <v>0</v>
      </c>
      <c r="CS46" s="140">
        <v>0</v>
      </c>
      <c r="CT46" s="140">
        <v>0</v>
      </c>
      <c r="CU46" s="140">
        <v>0</v>
      </c>
      <c r="CV46" s="140">
        <v>0</v>
      </c>
      <c r="CW46" s="397"/>
      <c r="CX46" s="140">
        <v>0</v>
      </c>
      <c r="CY46" s="140">
        <v>0</v>
      </c>
      <c r="CZ46" s="140">
        <v>0</v>
      </c>
      <c r="DA46" s="140">
        <v>0</v>
      </c>
      <c r="DB46" s="140">
        <v>0</v>
      </c>
      <c r="DC46" s="140">
        <v>0</v>
      </c>
      <c r="DD46" s="397"/>
      <c r="DE46" s="140">
        <v>0</v>
      </c>
      <c r="DF46" s="140">
        <v>0</v>
      </c>
      <c r="DG46" s="140">
        <v>0</v>
      </c>
      <c r="DH46" s="140">
        <v>0</v>
      </c>
      <c r="DI46" s="140">
        <v>0</v>
      </c>
      <c r="DJ46" s="140">
        <v>0</v>
      </c>
      <c r="DK46" s="397"/>
      <c r="DL46" s="140">
        <v>0</v>
      </c>
      <c r="DM46" s="140">
        <v>0</v>
      </c>
      <c r="DN46" s="140">
        <v>0</v>
      </c>
      <c r="DO46" s="140">
        <v>0</v>
      </c>
      <c r="DP46" s="140">
        <v>0</v>
      </c>
      <c r="DQ46" s="140">
        <v>0</v>
      </c>
      <c r="DR46" s="397"/>
      <c r="DS46" s="140">
        <v>0</v>
      </c>
      <c r="DT46" s="140">
        <v>0</v>
      </c>
      <c r="DU46" s="140">
        <v>0</v>
      </c>
      <c r="DV46" s="140">
        <v>0</v>
      </c>
      <c r="DW46" s="140">
        <v>0</v>
      </c>
      <c r="DX46" s="140">
        <v>0</v>
      </c>
      <c r="DY46" s="397"/>
      <c r="DZ46" s="140">
        <v>0</v>
      </c>
      <c r="EA46" s="140">
        <v>0</v>
      </c>
      <c r="EB46" s="140">
        <v>0</v>
      </c>
      <c r="EC46" s="140">
        <v>0</v>
      </c>
      <c r="ED46" s="140">
        <v>0</v>
      </c>
      <c r="EE46" s="140">
        <v>0</v>
      </c>
      <c r="EF46" s="397"/>
      <c r="EG46" s="140">
        <v>0</v>
      </c>
      <c r="EH46" s="140">
        <v>0</v>
      </c>
      <c r="EI46" s="140">
        <v>0</v>
      </c>
      <c r="EJ46" s="140">
        <v>0</v>
      </c>
      <c r="EK46" s="140">
        <v>0</v>
      </c>
      <c r="EL46" s="140">
        <v>0</v>
      </c>
      <c r="EM46" s="397"/>
      <c r="EN46" s="140">
        <v>0</v>
      </c>
      <c r="EO46" s="140">
        <v>0</v>
      </c>
      <c r="EP46" s="140">
        <v>0</v>
      </c>
      <c r="EQ46" s="140">
        <v>0</v>
      </c>
      <c r="ER46" s="140">
        <v>0</v>
      </c>
      <c r="ES46" s="140">
        <v>0</v>
      </c>
      <c r="ET46" s="397"/>
      <c r="EU46" s="140">
        <v>0</v>
      </c>
      <c r="EV46" s="140">
        <v>0</v>
      </c>
      <c r="EW46" s="140">
        <v>0</v>
      </c>
      <c r="EX46" s="140">
        <v>0</v>
      </c>
      <c r="EY46" s="140">
        <v>0</v>
      </c>
      <c r="EZ46" s="140">
        <v>0</v>
      </c>
      <c r="FA46" s="397"/>
      <c r="FB46" s="140">
        <v>0</v>
      </c>
      <c r="FC46" s="140">
        <v>0</v>
      </c>
      <c r="FD46" s="140">
        <v>0</v>
      </c>
      <c r="FE46" s="140">
        <v>0</v>
      </c>
      <c r="FF46" s="140">
        <v>0</v>
      </c>
      <c r="FG46" s="140">
        <v>0</v>
      </c>
      <c r="FH46" s="397"/>
      <c r="FI46" s="140">
        <v>0</v>
      </c>
      <c r="FJ46" s="140">
        <v>0</v>
      </c>
      <c r="FK46" s="140">
        <v>0</v>
      </c>
      <c r="FL46" s="140">
        <v>0</v>
      </c>
      <c r="FM46" s="140">
        <v>0</v>
      </c>
      <c r="FN46" s="140">
        <v>0</v>
      </c>
      <c r="FO46" s="397"/>
      <c r="FP46" s="140">
        <v>0</v>
      </c>
      <c r="FQ46" s="140">
        <v>0</v>
      </c>
      <c r="FR46" s="140">
        <v>0</v>
      </c>
      <c r="FS46" s="140">
        <v>0</v>
      </c>
      <c r="FT46" s="140">
        <v>0</v>
      </c>
      <c r="FU46" s="140">
        <v>0</v>
      </c>
      <c r="FV46" s="397"/>
      <c r="FW46" s="140">
        <v>0</v>
      </c>
      <c r="FX46" s="140">
        <v>0</v>
      </c>
      <c r="FY46" s="140">
        <v>0</v>
      </c>
      <c r="FZ46" s="140">
        <v>0</v>
      </c>
      <c r="GA46" s="140">
        <v>0</v>
      </c>
      <c r="GB46" s="140">
        <v>0</v>
      </c>
      <c r="GC46" s="397"/>
      <c r="GD46" s="467" t="str">
        <f t="shared" si="6"/>
        <v>BCK-39                </v>
      </c>
      <c r="GE46" s="18">
        <f t="shared" si="22"/>
        <v>0</v>
      </c>
      <c r="GF46" s="17">
        <f t="shared" si="22"/>
        <v>0</v>
      </c>
      <c r="GG46" s="18">
        <f t="shared" si="22"/>
        <v>0</v>
      </c>
      <c r="GH46" s="18">
        <f t="shared" si="22"/>
        <v>0</v>
      </c>
      <c r="GI46" s="18">
        <f t="shared" si="22"/>
        <v>0</v>
      </c>
      <c r="GJ46" s="17">
        <f t="shared" si="22"/>
        <v>0</v>
      </c>
      <c r="GK46" s="397"/>
      <c r="GL46" s="19"/>
      <c r="GM46" s="19"/>
      <c r="GN46" s="19"/>
      <c r="GO46" s="19"/>
      <c r="GP46" s="19"/>
      <c r="GQ46" s="19"/>
      <c r="GU46" s="20"/>
      <c r="GV46" s="20"/>
      <c r="GW46" s="20"/>
    </row>
    <row r="47" spans="1:205" ht="22.5">
      <c r="A47" s="349">
        <v>42</v>
      </c>
      <c r="B47" s="11" t="s">
        <v>59</v>
      </c>
      <c r="C47" s="11" t="s">
        <v>60</v>
      </c>
      <c r="D47" s="140">
        <v>0</v>
      </c>
      <c r="E47" s="140">
        <v>0</v>
      </c>
      <c r="F47" s="140">
        <v>0</v>
      </c>
      <c r="G47" s="140">
        <v>0</v>
      </c>
      <c r="H47" s="140">
        <v>0</v>
      </c>
      <c r="I47" s="408">
        <v>0</v>
      </c>
      <c r="J47" s="397"/>
      <c r="K47" s="420">
        <v>0</v>
      </c>
      <c r="L47" s="140">
        <v>0</v>
      </c>
      <c r="M47" s="140">
        <v>0</v>
      </c>
      <c r="N47" s="140">
        <v>0</v>
      </c>
      <c r="O47" s="140">
        <v>0</v>
      </c>
      <c r="P47" s="140">
        <v>0</v>
      </c>
      <c r="Q47" s="397"/>
      <c r="R47" s="140">
        <v>0</v>
      </c>
      <c r="S47" s="140">
        <v>0</v>
      </c>
      <c r="T47" s="140">
        <v>0</v>
      </c>
      <c r="U47" s="140">
        <v>0</v>
      </c>
      <c r="V47" s="140">
        <v>0</v>
      </c>
      <c r="W47" s="140">
        <v>0</v>
      </c>
      <c r="X47" s="397"/>
      <c r="Y47" s="140">
        <v>0</v>
      </c>
      <c r="Z47" s="140">
        <v>0</v>
      </c>
      <c r="AA47" s="140">
        <v>0</v>
      </c>
      <c r="AB47" s="140">
        <v>0</v>
      </c>
      <c r="AC47" s="140">
        <v>0</v>
      </c>
      <c r="AD47" s="140">
        <v>0</v>
      </c>
      <c r="AE47" s="397"/>
      <c r="AF47" s="140">
        <v>0</v>
      </c>
      <c r="AG47" s="140">
        <v>0</v>
      </c>
      <c r="AH47" s="140">
        <v>0</v>
      </c>
      <c r="AI47" s="140">
        <v>0</v>
      </c>
      <c r="AJ47" s="140">
        <v>0</v>
      </c>
      <c r="AK47" s="140">
        <v>0</v>
      </c>
      <c r="AL47" s="397"/>
      <c r="AM47" s="140">
        <v>0</v>
      </c>
      <c r="AN47" s="140">
        <v>0</v>
      </c>
      <c r="AO47" s="140">
        <v>0</v>
      </c>
      <c r="AP47" s="140">
        <v>0</v>
      </c>
      <c r="AQ47" s="140">
        <v>0</v>
      </c>
      <c r="AR47" s="140">
        <v>0</v>
      </c>
      <c r="AS47" s="397"/>
      <c r="AT47" s="140">
        <v>0</v>
      </c>
      <c r="AU47" s="140">
        <v>0</v>
      </c>
      <c r="AV47" s="140">
        <v>0</v>
      </c>
      <c r="AW47" s="140">
        <v>0</v>
      </c>
      <c r="AX47" s="140">
        <v>0</v>
      </c>
      <c r="AY47" s="140">
        <v>0</v>
      </c>
      <c r="AZ47" s="397"/>
      <c r="BA47" s="140">
        <v>0</v>
      </c>
      <c r="BB47" s="140">
        <v>0</v>
      </c>
      <c r="BC47" s="140">
        <v>0</v>
      </c>
      <c r="BD47" s="140">
        <v>0</v>
      </c>
      <c r="BE47" s="140">
        <v>0</v>
      </c>
      <c r="BF47" s="140">
        <v>0</v>
      </c>
      <c r="BG47" s="397"/>
      <c r="BH47" s="140">
        <v>0</v>
      </c>
      <c r="BI47" s="140">
        <v>0</v>
      </c>
      <c r="BJ47" s="140">
        <v>0</v>
      </c>
      <c r="BK47" s="140">
        <v>0</v>
      </c>
      <c r="BL47" s="140">
        <v>0</v>
      </c>
      <c r="BM47" s="140">
        <v>0</v>
      </c>
      <c r="BN47" s="397"/>
      <c r="BO47" s="140">
        <v>0</v>
      </c>
      <c r="BP47" s="140">
        <v>0</v>
      </c>
      <c r="BQ47" s="140">
        <v>0</v>
      </c>
      <c r="BR47" s="140">
        <v>0</v>
      </c>
      <c r="BS47" s="140">
        <v>0</v>
      </c>
      <c r="BT47" s="140">
        <v>0</v>
      </c>
      <c r="BU47" s="397"/>
      <c r="BV47" s="140">
        <v>0</v>
      </c>
      <c r="BW47" s="140">
        <v>0</v>
      </c>
      <c r="BX47" s="140">
        <v>0</v>
      </c>
      <c r="BY47" s="140">
        <v>0</v>
      </c>
      <c r="BZ47" s="140">
        <v>0</v>
      </c>
      <c r="CA47" s="140">
        <v>0</v>
      </c>
      <c r="CB47" s="397"/>
      <c r="CC47" s="140">
        <v>0</v>
      </c>
      <c r="CD47" s="140">
        <v>0</v>
      </c>
      <c r="CE47" s="140">
        <v>0</v>
      </c>
      <c r="CF47" s="140">
        <v>0</v>
      </c>
      <c r="CG47" s="140">
        <v>0</v>
      </c>
      <c r="CH47" s="140">
        <v>0</v>
      </c>
      <c r="CI47" s="397"/>
      <c r="CJ47" s="140">
        <v>0</v>
      </c>
      <c r="CK47" s="140">
        <v>0</v>
      </c>
      <c r="CL47" s="140">
        <v>0</v>
      </c>
      <c r="CM47" s="140">
        <v>0</v>
      </c>
      <c r="CN47" s="140">
        <v>0</v>
      </c>
      <c r="CO47" s="140">
        <v>0</v>
      </c>
      <c r="CP47" s="397"/>
      <c r="CQ47" s="140">
        <v>0</v>
      </c>
      <c r="CR47" s="140">
        <v>0</v>
      </c>
      <c r="CS47" s="140">
        <v>0</v>
      </c>
      <c r="CT47" s="140">
        <v>0</v>
      </c>
      <c r="CU47" s="140">
        <v>0</v>
      </c>
      <c r="CV47" s="140">
        <v>0</v>
      </c>
      <c r="CW47" s="397"/>
      <c r="CX47" s="140">
        <v>0</v>
      </c>
      <c r="CY47" s="140">
        <v>0</v>
      </c>
      <c r="CZ47" s="140">
        <v>0</v>
      </c>
      <c r="DA47" s="140">
        <v>0</v>
      </c>
      <c r="DB47" s="140">
        <v>0</v>
      </c>
      <c r="DC47" s="140">
        <v>0</v>
      </c>
      <c r="DD47" s="397"/>
      <c r="DE47" s="140">
        <v>0</v>
      </c>
      <c r="DF47" s="140">
        <v>0</v>
      </c>
      <c r="DG47" s="140">
        <v>0</v>
      </c>
      <c r="DH47" s="140">
        <v>0</v>
      </c>
      <c r="DI47" s="140">
        <v>0</v>
      </c>
      <c r="DJ47" s="140">
        <v>0</v>
      </c>
      <c r="DK47" s="397"/>
      <c r="DL47" s="140">
        <v>0</v>
      </c>
      <c r="DM47" s="140">
        <v>0</v>
      </c>
      <c r="DN47" s="140">
        <v>0</v>
      </c>
      <c r="DO47" s="140">
        <v>0</v>
      </c>
      <c r="DP47" s="140">
        <v>0</v>
      </c>
      <c r="DQ47" s="140">
        <v>0</v>
      </c>
      <c r="DR47" s="397"/>
      <c r="DS47" s="140">
        <v>0</v>
      </c>
      <c r="DT47" s="140">
        <v>0</v>
      </c>
      <c r="DU47" s="140">
        <v>0</v>
      </c>
      <c r="DV47" s="140">
        <v>0</v>
      </c>
      <c r="DW47" s="140">
        <v>0</v>
      </c>
      <c r="DX47" s="140">
        <v>0</v>
      </c>
      <c r="DY47" s="397"/>
      <c r="DZ47" s="140">
        <v>0</v>
      </c>
      <c r="EA47" s="140">
        <v>0</v>
      </c>
      <c r="EB47" s="140">
        <v>0</v>
      </c>
      <c r="EC47" s="140">
        <v>0</v>
      </c>
      <c r="ED47" s="140">
        <v>0</v>
      </c>
      <c r="EE47" s="140">
        <v>0</v>
      </c>
      <c r="EF47" s="397"/>
      <c r="EG47" s="140">
        <v>0</v>
      </c>
      <c r="EH47" s="140">
        <v>0</v>
      </c>
      <c r="EI47" s="140">
        <v>0</v>
      </c>
      <c r="EJ47" s="140">
        <v>0</v>
      </c>
      <c r="EK47" s="140">
        <v>0</v>
      </c>
      <c r="EL47" s="140">
        <v>0</v>
      </c>
      <c r="EM47" s="397"/>
      <c r="EN47" s="140">
        <v>0</v>
      </c>
      <c r="EO47" s="140">
        <v>0</v>
      </c>
      <c r="EP47" s="140">
        <v>0</v>
      </c>
      <c r="EQ47" s="140">
        <v>0</v>
      </c>
      <c r="ER47" s="140">
        <v>0</v>
      </c>
      <c r="ES47" s="140">
        <v>0</v>
      </c>
      <c r="ET47" s="397"/>
      <c r="EU47" s="140">
        <v>0</v>
      </c>
      <c r="EV47" s="140">
        <v>0</v>
      </c>
      <c r="EW47" s="140">
        <v>0</v>
      </c>
      <c r="EX47" s="140">
        <v>0</v>
      </c>
      <c r="EY47" s="140">
        <v>0</v>
      </c>
      <c r="EZ47" s="140">
        <v>0</v>
      </c>
      <c r="FA47" s="397"/>
      <c r="FB47" s="140">
        <v>0</v>
      </c>
      <c r="FC47" s="140">
        <v>0</v>
      </c>
      <c r="FD47" s="140">
        <v>0</v>
      </c>
      <c r="FE47" s="140">
        <v>0</v>
      </c>
      <c r="FF47" s="140">
        <v>0</v>
      </c>
      <c r="FG47" s="140">
        <v>0</v>
      </c>
      <c r="FH47" s="397"/>
      <c r="FI47" s="140">
        <v>0</v>
      </c>
      <c r="FJ47" s="140">
        <v>0</v>
      </c>
      <c r="FK47" s="140">
        <v>0</v>
      </c>
      <c r="FL47" s="140">
        <v>0</v>
      </c>
      <c r="FM47" s="140">
        <v>0</v>
      </c>
      <c r="FN47" s="140">
        <v>0</v>
      </c>
      <c r="FO47" s="397"/>
      <c r="FP47" s="140">
        <v>0</v>
      </c>
      <c r="FQ47" s="140">
        <v>0</v>
      </c>
      <c r="FR47" s="140">
        <v>0</v>
      </c>
      <c r="FS47" s="140">
        <v>0</v>
      </c>
      <c r="FT47" s="140">
        <v>0</v>
      </c>
      <c r="FU47" s="140">
        <v>0</v>
      </c>
      <c r="FV47" s="397"/>
      <c r="FW47" s="140">
        <v>0</v>
      </c>
      <c r="FX47" s="140">
        <v>0</v>
      </c>
      <c r="FY47" s="140">
        <v>0</v>
      </c>
      <c r="FZ47" s="140">
        <v>0</v>
      </c>
      <c r="GA47" s="140">
        <v>0</v>
      </c>
      <c r="GB47" s="140">
        <v>0</v>
      </c>
      <c r="GC47" s="397"/>
      <c r="GD47" s="467" t="str">
        <f t="shared" si="6"/>
        <v>BCK-40                </v>
      </c>
      <c r="GE47" s="18">
        <f t="shared" si="22"/>
        <v>0</v>
      </c>
      <c r="GF47" s="17">
        <f t="shared" si="22"/>
        <v>0</v>
      </c>
      <c r="GG47" s="18">
        <f t="shared" si="22"/>
        <v>0</v>
      </c>
      <c r="GH47" s="18">
        <f t="shared" si="22"/>
        <v>0</v>
      </c>
      <c r="GI47" s="18">
        <f t="shared" si="22"/>
        <v>0</v>
      </c>
      <c r="GJ47" s="17">
        <f t="shared" si="22"/>
        <v>0</v>
      </c>
      <c r="GK47" s="397"/>
      <c r="GL47" s="19"/>
      <c r="GM47" s="19"/>
      <c r="GN47" s="19"/>
      <c r="GO47" s="19"/>
      <c r="GP47" s="19"/>
      <c r="GQ47" s="19"/>
      <c r="GU47" s="20"/>
      <c r="GV47" s="20"/>
      <c r="GW47" s="20"/>
    </row>
    <row r="48" spans="1:205" ht="22.5">
      <c r="A48" s="349">
        <v>43</v>
      </c>
      <c r="B48" s="11" t="s">
        <v>209</v>
      </c>
      <c r="C48" s="10" t="s">
        <v>194</v>
      </c>
      <c r="D48" s="140">
        <v>0</v>
      </c>
      <c r="E48" s="140">
        <v>0</v>
      </c>
      <c r="F48" s="140">
        <v>0</v>
      </c>
      <c r="G48" s="140">
        <v>0</v>
      </c>
      <c r="H48" s="140">
        <v>0</v>
      </c>
      <c r="I48" s="408">
        <v>0</v>
      </c>
      <c r="J48" s="397"/>
      <c r="K48" s="420">
        <v>0</v>
      </c>
      <c r="L48" s="140">
        <v>0</v>
      </c>
      <c r="M48" s="140">
        <v>0</v>
      </c>
      <c r="N48" s="140">
        <v>0</v>
      </c>
      <c r="O48" s="140">
        <v>0</v>
      </c>
      <c r="P48" s="140">
        <v>0</v>
      </c>
      <c r="Q48" s="397"/>
      <c r="R48" s="140">
        <v>0</v>
      </c>
      <c r="S48" s="140">
        <v>0</v>
      </c>
      <c r="T48" s="140">
        <v>0</v>
      </c>
      <c r="U48" s="140">
        <v>0</v>
      </c>
      <c r="V48" s="140">
        <v>0</v>
      </c>
      <c r="W48" s="140">
        <v>0</v>
      </c>
      <c r="X48" s="397"/>
      <c r="Y48" s="140">
        <v>0</v>
      </c>
      <c r="Z48" s="140">
        <v>0</v>
      </c>
      <c r="AA48" s="140">
        <v>0</v>
      </c>
      <c r="AB48" s="140">
        <v>0</v>
      </c>
      <c r="AC48" s="140">
        <v>0</v>
      </c>
      <c r="AD48" s="140">
        <v>0</v>
      </c>
      <c r="AE48" s="397"/>
      <c r="AF48" s="140">
        <v>0</v>
      </c>
      <c r="AG48" s="140">
        <v>0</v>
      </c>
      <c r="AH48" s="140">
        <v>0</v>
      </c>
      <c r="AI48" s="140">
        <v>0</v>
      </c>
      <c r="AJ48" s="140">
        <v>0</v>
      </c>
      <c r="AK48" s="140">
        <v>0</v>
      </c>
      <c r="AL48" s="397"/>
      <c r="AM48" s="140">
        <v>0</v>
      </c>
      <c r="AN48" s="140">
        <v>0</v>
      </c>
      <c r="AO48" s="140">
        <v>0</v>
      </c>
      <c r="AP48" s="140">
        <v>0</v>
      </c>
      <c r="AQ48" s="140">
        <v>0</v>
      </c>
      <c r="AR48" s="140">
        <v>0</v>
      </c>
      <c r="AS48" s="397"/>
      <c r="AT48" s="140">
        <v>0</v>
      </c>
      <c r="AU48" s="140">
        <v>0</v>
      </c>
      <c r="AV48" s="140">
        <v>0</v>
      </c>
      <c r="AW48" s="140">
        <v>0</v>
      </c>
      <c r="AX48" s="140">
        <v>0</v>
      </c>
      <c r="AY48" s="140">
        <v>0</v>
      </c>
      <c r="AZ48" s="397"/>
      <c r="BA48" s="140">
        <v>0</v>
      </c>
      <c r="BB48" s="140">
        <v>0</v>
      </c>
      <c r="BC48" s="140">
        <v>0</v>
      </c>
      <c r="BD48" s="140">
        <v>0</v>
      </c>
      <c r="BE48" s="140">
        <v>0</v>
      </c>
      <c r="BF48" s="140">
        <v>0</v>
      </c>
      <c r="BG48" s="397"/>
      <c r="BH48" s="140">
        <v>0</v>
      </c>
      <c r="BI48" s="140">
        <v>0</v>
      </c>
      <c r="BJ48" s="140">
        <v>0</v>
      </c>
      <c r="BK48" s="140">
        <v>0</v>
      </c>
      <c r="BL48" s="140">
        <v>0</v>
      </c>
      <c r="BM48" s="140">
        <v>0</v>
      </c>
      <c r="BN48" s="397"/>
      <c r="BO48" s="140">
        <v>0</v>
      </c>
      <c r="BP48" s="140">
        <v>0</v>
      </c>
      <c r="BQ48" s="140">
        <v>0</v>
      </c>
      <c r="BR48" s="140">
        <v>0</v>
      </c>
      <c r="BS48" s="140">
        <v>0</v>
      </c>
      <c r="BT48" s="140">
        <v>0</v>
      </c>
      <c r="BU48" s="397"/>
      <c r="BV48" s="140">
        <v>0</v>
      </c>
      <c r="BW48" s="140">
        <v>0</v>
      </c>
      <c r="BX48" s="140">
        <v>0</v>
      </c>
      <c r="BY48" s="140">
        <v>0</v>
      </c>
      <c r="BZ48" s="140">
        <v>0</v>
      </c>
      <c r="CA48" s="140">
        <v>0</v>
      </c>
      <c r="CB48" s="397"/>
      <c r="CC48" s="140">
        <v>0</v>
      </c>
      <c r="CD48" s="140">
        <v>0</v>
      </c>
      <c r="CE48" s="140">
        <v>0</v>
      </c>
      <c r="CF48" s="140">
        <v>0</v>
      </c>
      <c r="CG48" s="140">
        <v>0</v>
      </c>
      <c r="CH48" s="140">
        <v>0</v>
      </c>
      <c r="CI48" s="397"/>
      <c r="CJ48" s="140">
        <v>0</v>
      </c>
      <c r="CK48" s="140">
        <v>0</v>
      </c>
      <c r="CL48" s="140">
        <v>0</v>
      </c>
      <c r="CM48" s="140">
        <v>0</v>
      </c>
      <c r="CN48" s="140">
        <v>0</v>
      </c>
      <c r="CO48" s="140">
        <v>0</v>
      </c>
      <c r="CP48" s="397"/>
      <c r="CQ48" s="140">
        <v>0</v>
      </c>
      <c r="CR48" s="140">
        <v>0</v>
      </c>
      <c r="CS48" s="140">
        <v>0</v>
      </c>
      <c r="CT48" s="140">
        <v>0</v>
      </c>
      <c r="CU48" s="140">
        <v>0</v>
      </c>
      <c r="CV48" s="140">
        <v>0</v>
      </c>
      <c r="CW48" s="397"/>
      <c r="CX48" s="140">
        <v>0</v>
      </c>
      <c r="CY48" s="140">
        <v>0</v>
      </c>
      <c r="CZ48" s="140">
        <v>0</v>
      </c>
      <c r="DA48" s="140">
        <v>0</v>
      </c>
      <c r="DB48" s="140">
        <v>0</v>
      </c>
      <c r="DC48" s="140">
        <v>0</v>
      </c>
      <c r="DD48" s="397"/>
      <c r="DE48" s="140">
        <v>0</v>
      </c>
      <c r="DF48" s="140">
        <v>0</v>
      </c>
      <c r="DG48" s="140">
        <v>0</v>
      </c>
      <c r="DH48" s="140">
        <v>0</v>
      </c>
      <c r="DI48" s="140">
        <v>0</v>
      </c>
      <c r="DJ48" s="140">
        <v>0</v>
      </c>
      <c r="DK48" s="397"/>
      <c r="DL48" s="140">
        <v>0</v>
      </c>
      <c r="DM48" s="140">
        <v>0</v>
      </c>
      <c r="DN48" s="140">
        <v>0</v>
      </c>
      <c r="DO48" s="140">
        <v>0</v>
      </c>
      <c r="DP48" s="140">
        <v>0</v>
      </c>
      <c r="DQ48" s="140">
        <v>0</v>
      </c>
      <c r="DR48" s="397"/>
      <c r="DS48" s="140">
        <v>0</v>
      </c>
      <c r="DT48" s="140">
        <v>0</v>
      </c>
      <c r="DU48" s="140">
        <v>0</v>
      </c>
      <c r="DV48" s="140">
        <v>0</v>
      </c>
      <c r="DW48" s="140">
        <v>0</v>
      </c>
      <c r="DX48" s="140">
        <v>0</v>
      </c>
      <c r="DY48" s="397"/>
      <c r="DZ48" s="140">
        <v>0</v>
      </c>
      <c r="EA48" s="140">
        <v>0</v>
      </c>
      <c r="EB48" s="140">
        <v>0</v>
      </c>
      <c r="EC48" s="140">
        <v>0</v>
      </c>
      <c r="ED48" s="140">
        <v>0</v>
      </c>
      <c r="EE48" s="140">
        <v>0</v>
      </c>
      <c r="EF48" s="397"/>
      <c r="EG48" s="140">
        <v>0</v>
      </c>
      <c r="EH48" s="140">
        <v>0</v>
      </c>
      <c r="EI48" s="140">
        <v>0</v>
      </c>
      <c r="EJ48" s="140">
        <v>0</v>
      </c>
      <c r="EK48" s="140">
        <v>0</v>
      </c>
      <c r="EL48" s="140">
        <v>0</v>
      </c>
      <c r="EM48" s="397"/>
      <c r="EN48" s="140">
        <v>0</v>
      </c>
      <c r="EO48" s="140">
        <v>0</v>
      </c>
      <c r="EP48" s="140">
        <v>0</v>
      </c>
      <c r="EQ48" s="140">
        <v>0</v>
      </c>
      <c r="ER48" s="140">
        <v>0</v>
      </c>
      <c r="ES48" s="140">
        <v>0</v>
      </c>
      <c r="ET48" s="397"/>
      <c r="EU48" s="140">
        <v>0</v>
      </c>
      <c r="EV48" s="140">
        <v>0</v>
      </c>
      <c r="EW48" s="140">
        <v>0</v>
      </c>
      <c r="EX48" s="140">
        <v>0</v>
      </c>
      <c r="EY48" s="140">
        <v>0</v>
      </c>
      <c r="EZ48" s="140">
        <v>0</v>
      </c>
      <c r="FA48" s="397"/>
      <c r="FB48" s="140">
        <v>0</v>
      </c>
      <c r="FC48" s="140">
        <v>0</v>
      </c>
      <c r="FD48" s="140">
        <v>0</v>
      </c>
      <c r="FE48" s="140">
        <v>0</v>
      </c>
      <c r="FF48" s="140">
        <v>0</v>
      </c>
      <c r="FG48" s="140">
        <v>0</v>
      </c>
      <c r="FH48" s="397"/>
      <c r="FI48" s="140">
        <v>0</v>
      </c>
      <c r="FJ48" s="140">
        <v>0</v>
      </c>
      <c r="FK48" s="140">
        <v>0</v>
      </c>
      <c r="FL48" s="140">
        <v>0</v>
      </c>
      <c r="FM48" s="140">
        <v>0</v>
      </c>
      <c r="FN48" s="140">
        <v>0</v>
      </c>
      <c r="FO48" s="397"/>
      <c r="FP48" s="140">
        <v>0</v>
      </c>
      <c r="FQ48" s="140">
        <v>0</v>
      </c>
      <c r="FR48" s="140">
        <v>0</v>
      </c>
      <c r="FS48" s="140">
        <v>0</v>
      </c>
      <c r="FT48" s="140">
        <v>0</v>
      </c>
      <c r="FU48" s="140">
        <v>0</v>
      </c>
      <c r="FV48" s="397"/>
      <c r="FW48" s="140">
        <v>0</v>
      </c>
      <c r="FX48" s="140">
        <v>0</v>
      </c>
      <c r="FY48" s="140">
        <v>0</v>
      </c>
      <c r="FZ48" s="140">
        <v>0</v>
      </c>
      <c r="GA48" s="140">
        <v>0</v>
      </c>
      <c r="GB48" s="140">
        <v>0</v>
      </c>
      <c r="GC48" s="397"/>
      <c r="GD48" s="467" t="str">
        <f t="shared" si="6"/>
        <v>BCK-40  A              </v>
      </c>
      <c r="GE48" s="18">
        <f t="shared" si="22"/>
        <v>0</v>
      </c>
      <c r="GF48" s="17">
        <f t="shared" si="22"/>
        <v>0</v>
      </c>
      <c r="GG48" s="18">
        <f t="shared" si="22"/>
        <v>0</v>
      </c>
      <c r="GH48" s="18">
        <f t="shared" si="22"/>
        <v>0</v>
      </c>
      <c r="GI48" s="18">
        <f t="shared" si="22"/>
        <v>0</v>
      </c>
      <c r="GJ48" s="17">
        <f t="shared" si="22"/>
        <v>0</v>
      </c>
      <c r="GK48" s="397"/>
      <c r="GL48" s="19"/>
      <c r="GM48" s="19"/>
      <c r="GN48" s="19"/>
      <c r="GO48" s="19"/>
      <c r="GP48" s="19"/>
      <c r="GQ48" s="19"/>
      <c r="GU48" s="20"/>
      <c r="GV48" s="20"/>
      <c r="GW48" s="20"/>
    </row>
    <row r="49" spans="1:205" ht="15.75">
      <c r="A49" s="349">
        <v>44</v>
      </c>
      <c r="B49" s="11" t="s">
        <v>61</v>
      </c>
      <c r="C49" s="11" t="s">
        <v>62</v>
      </c>
      <c r="D49" s="140">
        <v>0</v>
      </c>
      <c r="E49" s="140">
        <v>0</v>
      </c>
      <c r="F49" s="140">
        <v>0</v>
      </c>
      <c r="G49" s="140">
        <v>0</v>
      </c>
      <c r="H49" s="140">
        <v>0</v>
      </c>
      <c r="I49" s="408">
        <v>0</v>
      </c>
      <c r="J49" s="397"/>
      <c r="K49" s="420">
        <v>0</v>
      </c>
      <c r="L49" s="140">
        <v>0</v>
      </c>
      <c r="M49" s="140">
        <v>0</v>
      </c>
      <c r="N49" s="140">
        <v>0</v>
      </c>
      <c r="O49" s="140">
        <v>0</v>
      </c>
      <c r="P49" s="140">
        <v>0</v>
      </c>
      <c r="Q49" s="397"/>
      <c r="R49" s="140">
        <v>0</v>
      </c>
      <c r="S49" s="140">
        <v>0</v>
      </c>
      <c r="T49" s="140">
        <v>0</v>
      </c>
      <c r="U49" s="140">
        <v>0</v>
      </c>
      <c r="V49" s="140">
        <v>0</v>
      </c>
      <c r="W49" s="140">
        <v>0</v>
      </c>
      <c r="X49" s="397"/>
      <c r="Y49" s="140">
        <v>0</v>
      </c>
      <c r="Z49" s="140">
        <v>0</v>
      </c>
      <c r="AA49" s="140">
        <v>0</v>
      </c>
      <c r="AB49" s="140">
        <v>0</v>
      </c>
      <c r="AC49" s="140">
        <v>0</v>
      </c>
      <c r="AD49" s="140">
        <v>0</v>
      </c>
      <c r="AE49" s="397"/>
      <c r="AF49" s="140">
        <v>0</v>
      </c>
      <c r="AG49" s="140">
        <v>0</v>
      </c>
      <c r="AH49" s="140">
        <v>0</v>
      </c>
      <c r="AI49" s="140">
        <v>0</v>
      </c>
      <c r="AJ49" s="140">
        <v>0</v>
      </c>
      <c r="AK49" s="140">
        <v>0</v>
      </c>
      <c r="AL49" s="397"/>
      <c r="AM49" s="140">
        <v>0</v>
      </c>
      <c r="AN49" s="140">
        <v>0</v>
      </c>
      <c r="AO49" s="140">
        <v>0</v>
      </c>
      <c r="AP49" s="140">
        <v>0</v>
      </c>
      <c r="AQ49" s="140">
        <v>0</v>
      </c>
      <c r="AR49" s="140">
        <v>0</v>
      </c>
      <c r="AS49" s="397"/>
      <c r="AT49" s="140">
        <v>0</v>
      </c>
      <c r="AU49" s="140">
        <v>0</v>
      </c>
      <c r="AV49" s="140">
        <v>0</v>
      </c>
      <c r="AW49" s="140">
        <v>0</v>
      </c>
      <c r="AX49" s="140">
        <v>0</v>
      </c>
      <c r="AY49" s="140">
        <v>0</v>
      </c>
      <c r="AZ49" s="397"/>
      <c r="BA49" s="140">
        <v>0</v>
      </c>
      <c r="BB49" s="140">
        <v>0</v>
      </c>
      <c r="BC49" s="140">
        <v>0</v>
      </c>
      <c r="BD49" s="140">
        <v>0</v>
      </c>
      <c r="BE49" s="140">
        <v>0</v>
      </c>
      <c r="BF49" s="140">
        <v>0</v>
      </c>
      <c r="BG49" s="397"/>
      <c r="BH49" s="140">
        <v>0</v>
      </c>
      <c r="BI49" s="140">
        <v>0</v>
      </c>
      <c r="BJ49" s="140">
        <v>0</v>
      </c>
      <c r="BK49" s="140">
        <v>0</v>
      </c>
      <c r="BL49" s="140">
        <v>0</v>
      </c>
      <c r="BM49" s="140">
        <v>0</v>
      </c>
      <c r="BN49" s="397"/>
      <c r="BO49" s="140">
        <v>0</v>
      </c>
      <c r="BP49" s="140">
        <v>0</v>
      </c>
      <c r="BQ49" s="140">
        <v>0</v>
      </c>
      <c r="BR49" s="140">
        <v>0</v>
      </c>
      <c r="BS49" s="140">
        <v>0</v>
      </c>
      <c r="BT49" s="140">
        <v>0</v>
      </c>
      <c r="BU49" s="397"/>
      <c r="BV49" s="140">
        <v>0</v>
      </c>
      <c r="BW49" s="140">
        <v>0</v>
      </c>
      <c r="BX49" s="140">
        <v>0</v>
      </c>
      <c r="BY49" s="140">
        <v>0</v>
      </c>
      <c r="BZ49" s="140">
        <v>0</v>
      </c>
      <c r="CA49" s="140">
        <v>0</v>
      </c>
      <c r="CB49" s="397"/>
      <c r="CC49" s="140">
        <v>0</v>
      </c>
      <c r="CD49" s="140">
        <v>0</v>
      </c>
      <c r="CE49" s="140">
        <v>0</v>
      </c>
      <c r="CF49" s="140">
        <v>0</v>
      </c>
      <c r="CG49" s="140">
        <v>0</v>
      </c>
      <c r="CH49" s="140">
        <v>0</v>
      </c>
      <c r="CI49" s="397"/>
      <c r="CJ49" s="140">
        <v>0</v>
      </c>
      <c r="CK49" s="140">
        <v>0</v>
      </c>
      <c r="CL49" s="140">
        <v>0</v>
      </c>
      <c r="CM49" s="140">
        <v>0</v>
      </c>
      <c r="CN49" s="140">
        <v>0</v>
      </c>
      <c r="CO49" s="140">
        <v>0</v>
      </c>
      <c r="CP49" s="397"/>
      <c r="CQ49" s="140">
        <v>0</v>
      </c>
      <c r="CR49" s="140">
        <v>0</v>
      </c>
      <c r="CS49" s="140">
        <v>0</v>
      </c>
      <c r="CT49" s="140">
        <v>0</v>
      </c>
      <c r="CU49" s="140">
        <v>0</v>
      </c>
      <c r="CV49" s="140">
        <v>0</v>
      </c>
      <c r="CW49" s="397"/>
      <c r="CX49" s="140">
        <v>0</v>
      </c>
      <c r="CY49" s="140">
        <v>0</v>
      </c>
      <c r="CZ49" s="140">
        <v>0</v>
      </c>
      <c r="DA49" s="140">
        <v>0</v>
      </c>
      <c r="DB49" s="140">
        <v>0</v>
      </c>
      <c r="DC49" s="140">
        <v>0</v>
      </c>
      <c r="DD49" s="397"/>
      <c r="DE49" s="140">
        <v>0</v>
      </c>
      <c r="DF49" s="140">
        <v>0</v>
      </c>
      <c r="DG49" s="140">
        <v>0</v>
      </c>
      <c r="DH49" s="140">
        <v>0</v>
      </c>
      <c r="DI49" s="140">
        <v>0</v>
      </c>
      <c r="DJ49" s="140">
        <v>0</v>
      </c>
      <c r="DK49" s="397"/>
      <c r="DL49" s="140">
        <v>0</v>
      </c>
      <c r="DM49" s="140">
        <v>0</v>
      </c>
      <c r="DN49" s="140">
        <v>0</v>
      </c>
      <c r="DO49" s="140">
        <v>0</v>
      </c>
      <c r="DP49" s="140">
        <v>0</v>
      </c>
      <c r="DQ49" s="140">
        <v>0</v>
      </c>
      <c r="DR49" s="397"/>
      <c r="DS49" s="140">
        <v>0</v>
      </c>
      <c r="DT49" s="140">
        <v>0</v>
      </c>
      <c r="DU49" s="140">
        <v>0</v>
      </c>
      <c r="DV49" s="140">
        <v>0</v>
      </c>
      <c r="DW49" s="140">
        <v>0</v>
      </c>
      <c r="DX49" s="140">
        <v>0</v>
      </c>
      <c r="DY49" s="397"/>
      <c r="DZ49" s="140">
        <v>0</v>
      </c>
      <c r="EA49" s="140">
        <v>0</v>
      </c>
      <c r="EB49" s="140">
        <v>0</v>
      </c>
      <c r="EC49" s="140">
        <v>0</v>
      </c>
      <c r="ED49" s="140">
        <v>0</v>
      </c>
      <c r="EE49" s="140">
        <v>0</v>
      </c>
      <c r="EF49" s="397"/>
      <c r="EG49" s="140">
        <v>0</v>
      </c>
      <c r="EH49" s="140">
        <v>0</v>
      </c>
      <c r="EI49" s="140">
        <v>0</v>
      </c>
      <c r="EJ49" s="140">
        <v>0</v>
      </c>
      <c r="EK49" s="140">
        <v>0</v>
      </c>
      <c r="EL49" s="140">
        <v>0</v>
      </c>
      <c r="EM49" s="397"/>
      <c r="EN49" s="140">
        <v>0</v>
      </c>
      <c r="EO49" s="140">
        <v>0</v>
      </c>
      <c r="EP49" s="140">
        <v>0</v>
      </c>
      <c r="EQ49" s="140">
        <v>0</v>
      </c>
      <c r="ER49" s="140">
        <v>0</v>
      </c>
      <c r="ES49" s="140">
        <v>0</v>
      </c>
      <c r="ET49" s="397"/>
      <c r="EU49" s="140">
        <v>0</v>
      </c>
      <c r="EV49" s="140">
        <v>0</v>
      </c>
      <c r="EW49" s="140">
        <v>0</v>
      </c>
      <c r="EX49" s="140">
        <v>0</v>
      </c>
      <c r="EY49" s="140">
        <v>0</v>
      </c>
      <c r="EZ49" s="140">
        <v>0</v>
      </c>
      <c r="FA49" s="397"/>
      <c r="FB49" s="140">
        <v>0</v>
      </c>
      <c r="FC49" s="140">
        <v>0</v>
      </c>
      <c r="FD49" s="140">
        <v>0</v>
      </c>
      <c r="FE49" s="140">
        <v>0</v>
      </c>
      <c r="FF49" s="140">
        <v>0</v>
      </c>
      <c r="FG49" s="140">
        <v>0</v>
      </c>
      <c r="FH49" s="397"/>
      <c r="FI49" s="140">
        <v>0</v>
      </c>
      <c r="FJ49" s="140">
        <v>0</v>
      </c>
      <c r="FK49" s="140">
        <v>0</v>
      </c>
      <c r="FL49" s="140">
        <v>0</v>
      </c>
      <c r="FM49" s="140">
        <v>0</v>
      </c>
      <c r="FN49" s="140">
        <v>0</v>
      </c>
      <c r="FO49" s="397"/>
      <c r="FP49" s="140">
        <v>0</v>
      </c>
      <c r="FQ49" s="140">
        <v>0</v>
      </c>
      <c r="FR49" s="140">
        <v>0</v>
      </c>
      <c r="FS49" s="140">
        <v>0</v>
      </c>
      <c r="FT49" s="140">
        <v>0</v>
      </c>
      <c r="FU49" s="140">
        <v>0</v>
      </c>
      <c r="FV49" s="397"/>
      <c r="FW49" s="140">
        <v>0</v>
      </c>
      <c r="FX49" s="140">
        <v>0</v>
      </c>
      <c r="FY49" s="140">
        <v>0</v>
      </c>
      <c r="FZ49" s="140">
        <v>0</v>
      </c>
      <c r="GA49" s="140">
        <v>0</v>
      </c>
      <c r="GB49" s="140">
        <v>0</v>
      </c>
      <c r="GC49" s="397"/>
      <c r="GD49" s="467" t="str">
        <f t="shared" si="6"/>
        <v>BCK-41                 </v>
      </c>
      <c r="GE49" s="18">
        <f t="shared" si="22"/>
        <v>0</v>
      </c>
      <c r="GF49" s="17">
        <f t="shared" si="22"/>
        <v>0</v>
      </c>
      <c r="GG49" s="18">
        <f t="shared" si="22"/>
        <v>0</v>
      </c>
      <c r="GH49" s="18">
        <f t="shared" si="22"/>
        <v>0</v>
      </c>
      <c r="GI49" s="18">
        <f t="shared" si="22"/>
        <v>0</v>
      </c>
      <c r="GJ49" s="17">
        <f t="shared" si="22"/>
        <v>0</v>
      </c>
      <c r="GK49" s="397"/>
      <c r="GL49" s="19"/>
      <c r="GM49" s="19"/>
      <c r="GN49" s="19"/>
      <c r="GO49" s="19"/>
      <c r="GP49" s="19"/>
      <c r="GQ49" s="19"/>
      <c r="GU49" s="20"/>
      <c r="GV49" s="20"/>
      <c r="GW49" s="20"/>
    </row>
    <row r="50" spans="1:205" ht="22.5">
      <c r="A50" s="349">
        <v>45</v>
      </c>
      <c r="B50" s="11" t="s">
        <v>63</v>
      </c>
      <c r="C50" s="11" t="s">
        <v>195</v>
      </c>
      <c r="D50" s="140">
        <v>0</v>
      </c>
      <c r="E50" s="140">
        <v>0</v>
      </c>
      <c r="F50" s="140">
        <v>0</v>
      </c>
      <c r="G50" s="140">
        <v>0</v>
      </c>
      <c r="H50" s="140">
        <v>0</v>
      </c>
      <c r="I50" s="408">
        <v>0</v>
      </c>
      <c r="J50" s="397"/>
      <c r="K50" s="420">
        <v>0</v>
      </c>
      <c r="L50" s="140">
        <v>0</v>
      </c>
      <c r="M50" s="140">
        <v>0</v>
      </c>
      <c r="N50" s="140">
        <v>0</v>
      </c>
      <c r="O50" s="140">
        <v>0</v>
      </c>
      <c r="P50" s="140">
        <v>0</v>
      </c>
      <c r="Q50" s="397"/>
      <c r="R50" s="140">
        <v>0</v>
      </c>
      <c r="S50" s="140">
        <v>0</v>
      </c>
      <c r="T50" s="140">
        <v>0</v>
      </c>
      <c r="U50" s="140">
        <v>0</v>
      </c>
      <c r="V50" s="140">
        <v>0</v>
      </c>
      <c r="W50" s="140">
        <v>0</v>
      </c>
      <c r="X50" s="397"/>
      <c r="Y50" s="140">
        <v>0</v>
      </c>
      <c r="Z50" s="140">
        <v>0</v>
      </c>
      <c r="AA50" s="140">
        <v>0</v>
      </c>
      <c r="AB50" s="140">
        <v>0</v>
      </c>
      <c r="AC50" s="140">
        <v>0</v>
      </c>
      <c r="AD50" s="140">
        <v>0</v>
      </c>
      <c r="AE50" s="397"/>
      <c r="AF50" s="140">
        <v>0</v>
      </c>
      <c r="AG50" s="140">
        <v>0</v>
      </c>
      <c r="AH50" s="140">
        <v>0</v>
      </c>
      <c r="AI50" s="140">
        <v>0</v>
      </c>
      <c r="AJ50" s="140">
        <v>0</v>
      </c>
      <c r="AK50" s="140">
        <v>0</v>
      </c>
      <c r="AL50" s="397"/>
      <c r="AM50" s="140">
        <v>0</v>
      </c>
      <c r="AN50" s="140">
        <v>0</v>
      </c>
      <c r="AO50" s="140">
        <v>0</v>
      </c>
      <c r="AP50" s="140">
        <v>0</v>
      </c>
      <c r="AQ50" s="140">
        <v>0</v>
      </c>
      <c r="AR50" s="140">
        <v>0</v>
      </c>
      <c r="AS50" s="397"/>
      <c r="AT50" s="140">
        <v>0</v>
      </c>
      <c r="AU50" s="140">
        <v>0</v>
      </c>
      <c r="AV50" s="140">
        <v>0</v>
      </c>
      <c r="AW50" s="140">
        <v>0</v>
      </c>
      <c r="AX50" s="140">
        <v>0</v>
      </c>
      <c r="AY50" s="140">
        <v>0</v>
      </c>
      <c r="AZ50" s="397"/>
      <c r="BA50" s="140">
        <v>0</v>
      </c>
      <c r="BB50" s="140">
        <v>0</v>
      </c>
      <c r="BC50" s="140">
        <v>0</v>
      </c>
      <c r="BD50" s="140">
        <v>0</v>
      </c>
      <c r="BE50" s="140">
        <v>0</v>
      </c>
      <c r="BF50" s="140">
        <v>0</v>
      </c>
      <c r="BG50" s="397"/>
      <c r="BH50" s="140">
        <v>0</v>
      </c>
      <c r="BI50" s="140">
        <v>0</v>
      </c>
      <c r="BJ50" s="140">
        <v>0</v>
      </c>
      <c r="BK50" s="140">
        <v>0</v>
      </c>
      <c r="BL50" s="140">
        <v>0</v>
      </c>
      <c r="BM50" s="140">
        <v>0</v>
      </c>
      <c r="BN50" s="397"/>
      <c r="BO50" s="140">
        <v>0</v>
      </c>
      <c r="BP50" s="140">
        <v>0</v>
      </c>
      <c r="BQ50" s="140">
        <v>0</v>
      </c>
      <c r="BR50" s="140">
        <v>0</v>
      </c>
      <c r="BS50" s="140">
        <v>0</v>
      </c>
      <c r="BT50" s="140">
        <v>0</v>
      </c>
      <c r="BU50" s="397"/>
      <c r="BV50" s="140">
        <v>0</v>
      </c>
      <c r="BW50" s="140">
        <v>0</v>
      </c>
      <c r="BX50" s="140">
        <v>0</v>
      </c>
      <c r="BY50" s="140">
        <v>0</v>
      </c>
      <c r="BZ50" s="140">
        <v>0</v>
      </c>
      <c r="CA50" s="140">
        <v>0</v>
      </c>
      <c r="CB50" s="397"/>
      <c r="CC50" s="140">
        <v>0</v>
      </c>
      <c r="CD50" s="140">
        <v>0</v>
      </c>
      <c r="CE50" s="140">
        <v>0</v>
      </c>
      <c r="CF50" s="140">
        <v>0</v>
      </c>
      <c r="CG50" s="140">
        <v>0</v>
      </c>
      <c r="CH50" s="140">
        <v>0</v>
      </c>
      <c r="CI50" s="397"/>
      <c r="CJ50" s="140">
        <v>0</v>
      </c>
      <c r="CK50" s="140">
        <v>0</v>
      </c>
      <c r="CL50" s="140">
        <v>0</v>
      </c>
      <c r="CM50" s="140">
        <v>0</v>
      </c>
      <c r="CN50" s="140">
        <v>0</v>
      </c>
      <c r="CO50" s="140">
        <v>0</v>
      </c>
      <c r="CP50" s="397"/>
      <c r="CQ50" s="140">
        <v>0</v>
      </c>
      <c r="CR50" s="140">
        <v>0</v>
      </c>
      <c r="CS50" s="140">
        <v>0</v>
      </c>
      <c r="CT50" s="140">
        <v>0</v>
      </c>
      <c r="CU50" s="140">
        <v>0</v>
      </c>
      <c r="CV50" s="140">
        <v>0</v>
      </c>
      <c r="CW50" s="397"/>
      <c r="CX50" s="140">
        <v>0</v>
      </c>
      <c r="CY50" s="140">
        <v>0</v>
      </c>
      <c r="CZ50" s="140">
        <v>0</v>
      </c>
      <c r="DA50" s="140">
        <v>0</v>
      </c>
      <c r="DB50" s="140">
        <v>0</v>
      </c>
      <c r="DC50" s="140">
        <v>0</v>
      </c>
      <c r="DD50" s="397"/>
      <c r="DE50" s="140">
        <v>0</v>
      </c>
      <c r="DF50" s="140">
        <v>0</v>
      </c>
      <c r="DG50" s="140">
        <v>0</v>
      </c>
      <c r="DH50" s="140">
        <v>0</v>
      </c>
      <c r="DI50" s="140">
        <v>0</v>
      </c>
      <c r="DJ50" s="140">
        <v>0</v>
      </c>
      <c r="DK50" s="397"/>
      <c r="DL50" s="140">
        <v>0</v>
      </c>
      <c r="DM50" s="140">
        <v>0</v>
      </c>
      <c r="DN50" s="140">
        <v>0</v>
      </c>
      <c r="DO50" s="140">
        <v>0</v>
      </c>
      <c r="DP50" s="140">
        <v>0</v>
      </c>
      <c r="DQ50" s="140">
        <v>0</v>
      </c>
      <c r="DR50" s="397"/>
      <c r="DS50" s="140">
        <v>0</v>
      </c>
      <c r="DT50" s="140">
        <v>0</v>
      </c>
      <c r="DU50" s="140">
        <v>0</v>
      </c>
      <c r="DV50" s="140">
        <v>0</v>
      </c>
      <c r="DW50" s="140">
        <v>0</v>
      </c>
      <c r="DX50" s="140">
        <v>0</v>
      </c>
      <c r="DY50" s="397"/>
      <c r="DZ50" s="140">
        <v>0</v>
      </c>
      <c r="EA50" s="140">
        <v>0</v>
      </c>
      <c r="EB50" s="140">
        <v>0</v>
      </c>
      <c r="EC50" s="140">
        <v>0</v>
      </c>
      <c r="ED50" s="140">
        <v>0</v>
      </c>
      <c r="EE50" s="140">
        <v>0</v>
      </c>
      <c r="EF50" s="397"/>
      <c r="EG50" s="140">
        <v>0</v>
      </c>
      <c r="EH50" s="140">
        <v>0</v>
      </c>
      <c r="EI50" s="140">
        <v>0</v>
      </c>
      <c r="EJ50" s="140">
        <v>0</v>
      </c>
      <c r="EK50" s="140">
        <v>0</v>
      </c>
      <c r="EL50" s="140">
        <v>0</v>
      </c>
      <c r="EM50" s="397"/>
      <c r="EN50" s="140">
        <v>0</v>
      </c>
      <c r="EO50" s="140">
        <v>0</v>
      </c>
      <c r="EP50" s="140">
        <v>0</v>
      </c>
      <c r="EQ50" s="140">
        <v>0</v>
      </c>
      <c r="ER50" s="140">
        <v>0</v>
      </c>
      <c r="ES50" s="140">
        <v>0</v>
      </c>
      <c r="ET50" s="397"/>
      <c r="EU50" s="140">
        <v>0</v>
      </c>
      <c r="EV50" s="140">
        <v>0</v>
      </c>
      <c r="EW50" s="140">
        <v>0</v>
      </c>
      <c r="EX50" s="140">
        <v>0</v>
      </c>
      <c r="EY50" s="140">
        <v>0</v>
      </c>
      <c r="EZ50" s="140">
        <v>0</v>
      </c>
      <c r="FA50" s="397"/>
      <c r="FB50" s="140">
        <v>0</v>
      </c>
      <c r="FC50" s="140">
        <v>0</v>
      </c>
      <c r="FD50" s="140">
        <v>0</v>
      </c>
      <c r="FE50" s="140">
        <v>0</v>
      </c>
      <c r="FF50" s="140">
        <v>0</v>
      </c>
      <c r="FG50" s="140">
        <v>0</v>
      </c>
      <c r="FH50" s="397"/>
      <c r="FI50" s="140">
        <v>0</v>
      </c>
      <c r="FJ50" s="140">
        <v>0</v>
      </c>
      <c r="FK50" s="140">
        <v>0</v>
      </c>
      <c r="FL50" s="140">
        <v>0</v>
      </c>
      <c r="FM50" s="140">
        <v>0</v>
      </c>
      <c r="FN50" s="140">
        <v>0</v>
      </c>
      <c r="FO50" s="397"/>
      <c r="FP50" s="140">
        <v>0</v>
      </c>
      <c r="FQ50" s="140">
        <v>0</v>
      </c>
      <c r="FR50" s="140">
        <v>0</v>
      </c>
      <c r="FS50" s="140">
        <v>0</v>
      </c>
      <c r="FT50" s="140">
        <v>0</v>
      </c>
      <c r="FU50" s="140">
        <v>0</v>
      </c>
      <c r="FV50" s="397"/>
      <c r="FW50" s="140">
        <v>0</v>
      </c>
      <c r="FX50" s="140">
        <v>0</v>
      </c>
      <c r="FY50" s="140">
        <v>0</v>
      </c>
      <c r="FZ50" s="140">
        <v>0</v>
      </c>
      <c r="GA50" s="140">
        <v>0</v>
      </c>
      <c r="GB50" s="140">
        <v>0</v>
      </c>
      <c r="GC50" s="397"/>
      <c r="GD50" s="467" t="str">
        <f t="shared" si="6"/>
        <v>BCK-42                 </v>
      </c>
      <c r="GE50" s="18">
        <f t="shared" si="22"/>
        <v>0</v>
      </c>
      <c r="GF50" s="17">
        <f t="shared" si="22"/>
        <v>0</v>
      </c>
      <c r="GG50" s="18">
        <f t="shared" si="22"/>
        <v>0</v>
      </c>
      <c r="GH50" s="18">
        <f t="shared" si="22"/>
        <v>0</v>
      </c>
      <c r="GI50" s="18">
        <f t="shared" si="22"/>
        <v>0</v>
      </c>
      <c r="GJ50" s="17">
        <f t="shared" si="22"/>
        <v>0</v>
      </c>
      <c r="GK50" s="397"/>
      <c r="GL50" s="19"/>
      <c r="GM50" s="19"/>
      <c r="GN50" s="19"/>
      <c r="GO50" s="19"/>
      <c r="GP50" s="19"/>
      <c r="GQ50" s="19"/>
      <c r="GU50" s="20"/>
      <c r="GV50" s="20"/>
      <c r="GW50" s="20"/>
    </row>
    <row r="51" spans="1:205" ht="15.75">
      <c r="A51" s="349"/>
      <c r="B51" s="11"/>
      <c r="C51" s="11"/>
      <c r="D51" s="140">
        <v>0</v>
      </c>
      <c r="E51" s="140">
        <v>0</v>
      </c>
      <c r="F51" s="140">
        <v>0</v>
      </c>
      <c r="G51" s="140">
        <v>0</v>
      </c>
      <c r="H51" s="140">
        <v>0</v>
      </c>
      <c r="I51" s="408">
        <v>0</v>
      </c>
      <c r="J51" s="397"/>
      <c r="K51" s="420">
        <v>0</v>
      </c>
      <c r="L51" s="140">
        <v>0</v>
      </c>
      <c r="M51" s="140">
        <v>0</v>
      </c>
      <c r="N51" s="140">
        <v>0</v>
      </c>
      <c r="O51" s="140">
        <v>0</v>
      </c>
      <c r="P51" s="140">
        <v>0</v>
      </c>
      <c r="Q51" s="397"/>
      <c r="R51" s="140">
        <v>0</v>
      </c>
      <c r="S51" s="140">
        <v>0</v>
      </c>
      <c r="T51" s="140">
        <v>0</v>
      </c>
      <c r="U51" s="140">
        <v>0</v>
      </c>
      <c r="V51" s="140">
        <v>0</v>
      </c>
      <c r="W51" s="140">
        <v>0</v>
      </c>
      <c r="X51" s="397"/>
      <c r="Y51" s="140">
        <v>0</v>
      </c>
      <c r="Z51" s="140">
        <v>0</v>
      </c>
      <c r="AA51" s="140">
        <v>0</v>
      </c>
      <c r="AB51" s="140">
        <v>0</v>
      </c>
      <c r="AC51" s="140">
        <v>0</v>
      </c>
      <c r="AD51" s="140">
        <v>0</v>
      </c>
      <c r="AE51" s="397"/>
      <c r="AF51" s="140">
        <v>0</v>
      </c>
      <c r="AG51" s="140">
        <v>0</v>
      </c>
      <c r="AH51" s="140">
        <v>0</v>
      </c>
      <c r="AI51" s="140">
        <v>0</v>
      </c>
      <c r="AJ51" s="140">
        <v>0</v>
      </c>
      <c r="AK51" s="140">
        <v>0</v>
      </c>
      <c r="AL51" s="397"/>
      <c r="AM51" s="140">
        <v>0</v>
      </c>
      <c r="AN51" s="140">
        <v>0</v>
      </c>
      <c r="AO51" s="140">
        <v>0</v>
      </c>
      <c r="AP51" s="140">
        <v>0</v>
      </c>
      <c r="AQ51" s="140">
        <v>0</v>
      </c>
      <c r="AR51" s="140">
        <v>0</v>
      </c>
      <c r="AS51" s="397"/>
      <c r="AT51" s="140">
        <v>0</v>
      </c>
      <c r="AU51" s="140">
        <v>0</v>
      </c>
      <c r="AV51" s="140">
        <v>0</v>
      </c>
      <c r="AW51" s="140">
        <v>0</v>
      </c>
      <c r="AX51" s="140">
        <v>0</v>
      </c>
      <c r="AY51" s="140">
        <v>0</v>
      </c>
      <c r="AZ51" s="397"/>
      <c r="BA51" s="140">
        <v>0</v>
      </c>
      <c r="BB51" s="140">
        <v>0</v>
      </c>
      <c r="BC51" s="140">
        <v>0</v>
      </c>
      <c r="BD51" s="140">
        <v>0</v>
      </c>
      <c r="BE51" s="140">
        <v>0</v>
      </c>
      <c r="BF51" s="140">
        <v>0</v>
      </c>
      <c r="BG51" s="397"/>
      <c r="BH51" s="140">
        <v>0</v>
      </c>
      <c r="BI51" s="140">
        <v>0</v>
      </c>
      <c r="BJ51" s="140">
        <v>0</v>
      </c>
      <c r="BK51" s="140">
        <v>0</v>
      </c>
      <c r="BL51" s="140">
        <v>0</v>
      </c>
      <c r="BM51" s="140">
        <v>0</v>
      </c>
      <c r="BN51" s="397"/>
      <c r="BO51" s="140">
        <v>0</v>
      </c>
      <c r="BP51" s="140">
        <v>0</v>
      </c>
      <c r="BQ51" s="140">
        <v>0</v>
      </c>
      <c r="BR51" s="140">
        <v>0</v>
      </c>
      <c r="BS51" s="140">
        <v>0</v>
      </c>
      <c r="BT51" s="140">
        <v>0</v>
      </c>
      <c r="BU51" s="397"/>
      <c r="BV51" s="140">
        <v>0</v>
      </c>
      <c r="BW51" s="140">
        <v>0</v>
      </c>
      <c r="BX51" s="140">
        <v>0</v>
      </c>
      <c r="BY51" s="140">
        <v>0</v>
      </c>
      <c r="BZ51" s="140">
        <v>0</v>
      </c>
      <c r="CA51" s="140">
        <v>0</v>
      </c>
      <c r="CB51" s="397"/>
      <c r="CC51" s="140">
        <v>0</v>
      </c>
      <c r="CD51" s="140">
        <v>0</v>
      </c>
      <c r="CE51" s="140">
        <v>0</v>
      </c>
      <c r="CF51" s="140">
        <v>0</v>
      </c>
      <c r="CG51" s="140">
        <v>0</v>
      </c>
      <c r="CH51" s="140">
        <v>0</v>
      </c>
      <c r="CI51" s="397"/>
      <c r="CJ51" s="140">
        <v>0</v>
      </c>
      <c r="CK51" s="140">
        <v>0</v>
      </c>
      <c r="CL51" s="140">
        <v>0</v>
      </c>
      <c r="CM51" s="140">
        <v>0</v>
      </c>
      <c r="CN51" s="140">
        <v>0</v>
      </c>
      <c r="CO51" s="140">
        <v>0</v>
      </c>
      <c r="CP51" s="397"/>
      <c r="CQ51" s="140">
        <v>0</v>
      </c>
      <c r="CR51" s="140">
        <v>0</v>
      </c>
      <c r="CS51" s="140">
        <v>0</v>
      </c>
      <c r="CT51" s="140">
        <v>0</v>
      </c>
      <c r="CU51" s="140">
        <v>0</v>
      </c>
      <c r="CV51" s="140">
        <v>0</v>
      </c>
      <c r="CW51" s="397"/>
      <c r="CX51" s="140">
        <v>0</v>
      </c>
      <c r="CY51" s="140">
        <v>0</v>
      </c>
      <c r="CZ51" s="140">
        <v>0</v>
      </c>
      <c r="DA51" s="140">
        <v>0</v>
      </c>
      <c r="DB51" s="140">
        <v>0</v>
      </c>
      <c r="DC51" s="140">
        <v>0</v>
      </c>
      <c r="DD51" s="397"/>
      <c r="DE51" s="140">
        <v>0</v>
      </c>
      <c r="DF51" s="140">
        <v>0</v>
      </c>
      <c r="DG51" s="140">
        <v>0</v>
      </c>
      <c r="DH51" s="140">
        <v>0</v>
      </c>
      <c r="DI51" s="140">
        <v>0</v>
      </c>
      <c r="DJ51" s="140">
        <v>0</v>
      </c>
      <c r="DK51" s="397"/>
      <c r="DL51" s="140">
        <v>0</v>
      </c>
      <c r="DM51" s="140">
        <v>0</v>
      </c>
      <c r="DN51" s="140">
        <v>0</v>
      </c>
      <c r="DO51" s="140">
        <v>0</v>
      </c>
      <c r="DP51" s="140">
        <v>0</v>
      </c>
      <c r="DQ51" s="140">
        <v>0</v>
      </c>
      <c r="DR51" s="397"/>
      <c r="DS51" s="140">
        <v>0</v>
      </c>
      <c r="DT51" s="140">
        <v>0</v>
      </c>
      <c r="DU51" s="140">
        <v>0</v>
      </c>
      <c r="DV51" s="140">
        <v>0</v>
      </c>
      <c r="DW51" s="140">
        <v>0</v>
      </c>
      <c r="DX51" s="140">
        <v>0</v>
      </c>
      <c r="DY51" s="397"/>
      <c r="DZ51" s="140">
        <v>0</v>
      </c>
      <c r="EA51" s="140">
        <v>0</v>
      </c>
      <c r="EB51" s="140">
        <v>0</v>
      </c>
      <c r="EC51" s="140">
        <v>0</v>
      </c>
      <c r="ED51" s="140">
        <v>0</v>
      </c>
      <c r="EE51" s="140">
        <v>0</v>
      </c>
      <c r="EF51" s="397"/>
      <c r="EG51" s="140">
        <v>0</v>
      </c>
      <c r="EH51" s="140">
        <v>0</v>
      </c>
      <c r="EI51" s="140">
        <v>0</v>
      </c>
      <c r="EJ51" s="140">
        <v>0</v>
      </c>
      <c r="EK51" s="140">
        <v>0</v>
      </c>
      <c r="EL51" s="140">
        <v>0</v>
      </c>
      <c r="EM51" s="397"/>
      <c r="EN51" s="140">
        <v>0</v>
      </c>
      <c r="EO51" s="140">
        <v>0</v>
      </c>
      <c r="EP51" s="140">
        <v>0</v>
      </c>
      <c r="EQ51" s="140">
        <v>0</v>
      </c>
      <c r="ER51" s="140">
        <v>0</v>
      </c>
      <c r="ES51" s="140">
        <v>0</v>
      </c>
      <c r="ET51" s="397"/>
      <c r="EU51" s="140">
        <v>0</v>
      </c>
      <c r="EV51" s="140">
        <v>0</v>
      </c>
      <c r="EW51" s="140">
        <v>0</v>
      </c>
      <c r="EX51" s="140">
        <v>0</v>
      </c>
      <c r="EY51" s="140">
        <v>0</v>
      </c>
      <c r="EZ51" s="140">
        <v>0</v>
      </c>
      <c r="FA51" s="397"/>
      <c r="FB51" s="140">
        <v>0</v>
      </c>
      <c r="FC51" s="140">
        <v>0</v>
      </c>
      <c r="FD51" s="140">
        <v>0</v>
      </c>
      <c r="FE51" s="140">
        <v>0</v>
      </c>
      <c r="FF51" s="140">
        <v>0</v>
      </c>
      <c r="FG51" s="140">
        <v>0</v>
      </c>
      <c r="FH51" s="397"/>
      <c r="FI51" s="140">
        <v>0</v>
      </c>
      <c r="FJ51" s="140">
        <v>0</v>
      </c>
      <c r="FK51" s="140">
        <v>0</v>
      </c>
      <c r="FL51" s="140">
        <v>0</v>
      </c>
      <c r="FM51" s="140">
        <v>0</v>
      </c>
      <c r="FN51" s="140">
        <v>0</v>
      </c>
      <c r="FO51" s="397"/>
      <c r="FP51" s="140">
        <v>0</v>
      </c>
      <c r="FQ51" s="140">
        <v>0</v>
      </c>
      <c r="FR51" s="140">
        <v>0</v>
      </c>
      <c r="FS51" s="140">
        <v>0</v>
      </c>
      <c r="FT51" s="140">
        <v>0</v>
      </c>
      <c r="FU51" s="140">
        <v>0</v>
      </c>
      <c r="FV51" s="397"/>
      <c r="FW51" s="140">
        <v>0</v>
      </c>
      <c r="FX51" s="140">
        <v>0</v>
      </c>
      <c r="FY51" s="140">
        <v>0</v>
      </c>
      <c r="FZ51" s="140">
        <v>0</v>
      </c>
      <c r="GA51" s="140">
        <v>0</v>
      </c>
      <c r="GB51" s="140">
        <v>0</v>
      </c>
      <c r="GC51" s="397"/>
      <c r="GD51" s="467">
        <f t="shared" si="6"/>
        <v>0</v>
      </c>
      <c r="GE51" s="18"/>
      <c r="GF51" s="17"/>
      <c r="GG51" s="18"/>
      <c r="GH51" s="18"/>
      <c r="GI51" s="18"/>
      <c r="GJ51" s="17"/>
      <c r="GK51" s="397"/>
      <c r="GL51" s="19"/>
      <c r="GM51" s="19"/>
      <c r="GN51" s="19"/>
      <c r="GO51" s="19"/>
      <c r="GP51" s="19"/>
      <c r="GQ51" s="19"/>
      <c r="GU51" s="20"/>
      <c r="GV51" s="20"/>
      <c r="GW51" s="20"/>
    </row>
    <row r="52" spans="1:205" ht="15.75">
      <c r="A52" s="349">
        <v>46</v>
      </c>
      <c r="B52" s="11" t="s">
        <v>64</v>
      </c>
      <c r="C52" s="11" t="s">
        <v>65</v>
      </c>
      <c r="D52" s="140">
        <v>0</v>
      </c>
      <c r="E52" s="140">
        <v>0</v>
      </c>
      <c r="F52" s="140">
        <v>0</v>
      </c>
      <c r="G52" s="140">
        <v>0</v>
      </c>
      <c r="H52" s="140">
        <v>0</v>
      </c>
      <c r="I52" s="408">
        <v>0</v>
      </c>
      <c r="J52" s="397"/>
      <c r="K52" s="420">
        <v>0</v>
      </c>
      <c r="L52" s="140">
        <v>0</v>
      </c>
      <c r="M52" s="140">
        <v>0</v>
      </c>
      <c r="N52" s="140">
        <v>0</v>
      </c>
      <c r="O52" s="140">
        <v>0</v>
      </c>
      <c r="P52" s="140">
        <v>0</v>
      </c>
      <c r="Q52" s="397"/>
      <c r="R52" s="140">
        <v>0</v>
      </c>
      <c r="S52" s="140">
        <v>0</v>
      </c>
      <c r="T52" s="140">
        <v>0</v>
      </c>
      <c r="U52" s="140">
        <v>0</v>
      </c>
      <c r="V52" s="140">
        <v>0</v>
      </c>
      <c r="W52" s="140">
        <v>0</v>
      </c>
      <c r="X52" s="397"/>
      <c r="Y52" s="140">
        <v>0</v>
      </c>
      <c r="Z52" s="140">
        <v>0</v>
      </c>
      <c r="AA52" s="140">
        <v>0</v>
      </c>
      <c r="AB52" s="140">
        <v>0</v>
      </c>
      <c r="AC52" s="140">
        <v>0</v>
      </c>
      <c r="AD52" s="140">
        <v>0</v>
      </c>
      <c r="AE52" s="397"/>
      <c r="AF52" s="140">
        <v>0</v>
      </c>
      <c r="AG52" s="140">
        <v>0</v>
      </c>
      <c r="AH52" s="140">
        <v>0</v>
      </c>
      <c r="AI52" s="140">
        <v>0</v>
      </c>
      <c r="AJ52" s="140">
        <v>0</v>
      </c>
      <c r="AK52" s="140">
        <v>0</v>
      </c>
      <c r="AL52" s="397"/>
      <c r="AM52" s="140">
        <v>0</v>
      </c>
      <c r="AN52" s="140">
        <v>0</v>
      </c>
      <c r="AO52" s="140">
        <v>0</v>
      </c>
      <c r="AP52" s="140">
        <v>0</v>
      </c>
      <c r="AQ52" s="140">
        <v>0</v>
      </c>
      <c r="AR52" s="140">
        <v>0</v>
      </c>
      <c r="AS52" s="397"/>
      <c r="AT52" s="140">
        <v>0</v>
      </c>
      <c r="AU52" s="140">
        <v>0</v>
      </c>
      <c r="AV52" s="140">
        <v>0</v>
      </c>
      <c r="AW52" s="140">
        <v>0</v>
      </c>
      <c r="AX52" s="140">
        <v>0</v>
      </c>
      <c r="AY52" s="140">
        <v>0</v>
      </c>
      <c r="AZ52" s="397"/>
      <c r="BA52" s="140">
        <v>0</v>
      </c>
      <c r="BB52" s="140">
        <v>0</v>
      </c>
      <c r="BC52" s="140">
        <v>0</v>
      </c>
      <c r="BD52" s="140">
        <v>0</v>
      </c>
      <c r="BE52" s="140">
        <v>0</v>
      </c>
      <c r="BF52" s="140">
        <v>0</v>
      </c>
      <c r="BG52" s="397"/>
      <c r="BH52" s="140">
        <v>0</v>
      </c>
      <c r="BI52" s="140">
        <v>0</v>
      </c>
      <c r="BJ52" s="140">
        <v>0</v>
      </c>
      <c r="BK52" s="140">
        <v>0</v>
      </c>
      <c r="BL52" s="140">
        <v>0</v>
      </c>
      <c r="BM52" s="140">
        <v>0</v>
      </c>
      <c r="BN52" s="397"/>
      <c r="BO52" s="140">
        <v>0</v>
      </c>
      <c r="BP52" s="140">
        <v>0</v>
      </c>
      <c r="BQ52" s="140">
        <v>0</v>
      </c>
      <c r="BR52" s="140">
        <v>0</v>
      </c>
      <c r="BS52" s="140">
        <v>0</v>
      </c>
      <c r="BT52" s="140">
        <v>0</v>
      </c>
      <c r="BU52" s="397"/>
      <c r="BV52" s="140">
        <v>0</v>
      </c>
      <c r="BW52" s="140">
        <v>0</v>
      </c>
      <c r="BX52" s="140">
        <v>0</v>
      </c>
      <c r="BY52" s="140">
        <v>0</v>
      </c>
      <c r="BZ52" s="140">
        <v>0</v>
      </c>
      <c r="CA52" s="140">
        <v>0</v>
      </c>
      <c r="CB52" s="397"/>
      <c r="CC52" s="140">
        <v>0</v>
      </c>
      <c r="CD52" s="140">
        <v>0</v>
      </c>
      <c r="CE52" s="140">
        <v>0</v>
      </c>
      <c r="CF52" s="140">
        <v>0</v>
      </c>
      <c r="CG52" s="140">
        <v>0</v>
      </c>
      <c r="CH52" s="140">
        <v>0</v>
      </c>
      <c r="CI52" s="397"/>
      <c r="CJ52" s="140">
        <v>0</v>
      </c>
      <c r="CK52" s="140">
        <v>0</v>
      </c>
      <c r="CL52" s="140">
        <v>0</v>
      </c>
      <c r="CM52" s="140">
        <v>0</v>
      </c>
      <c r="CN52" s="140">
        <v>0</v>
      </c>
      <c r="CO52" s="140">
        <v>0</v>
      </c>
      <c r="CP52" s="397"/>
      <c r="CQ52" s="140">
        <v>0</v>
      </c>
      <c r="CR52" s="140">
        <v>0</v>
      </c>
      <c r="CS52" s="140">
        <v>0</v>
      </c>
      <c r="CT52" s="140">
        <v>0</v>
      </c>
      <c r="CU52" s="140">
        <v>0</v>
      </c>
      <c r="CV52" s="140">
        <v>0</v>
      </c>
      <c r="CW52" s="397"/>
      <c r="CX52" s="140">
        <v>0</v>
      </c>
      <c r="CY52" s="140">
        <v>0</v>
      </c>
      <c r="CZ52" s="140">
        <v>0</v>
      </c>
      <c r="DA52" s="140">
        <v>0</v>
      </c>
      <c r="DB52" s="140">
        <v>0</v>
      </c>
      <c r="DC52" s="140">
        <v>0</v>
      </c>
      <c r="DD52" s="397"/>
      <c r="DE52" s="140">
        <v>0</v>
      </c>
      <c r="DF52" s="140">
        <v>0</v>
      </c>
      <c r="DG52" s="140">
        <v>0</v>
      </c>
      <c r="DH52" s="140">
        <v>0</v>
      </c>
      <c r="DI52" s="140">
        <v>0</v>
      </c>
      <c r="DJ52" s="140">
        <v>0</v>
      </c>
      <c r="DK52" s="397"/>
      <c r="DL52" s="140">
        <v>0</v>
      </c>
      <c r="DM52" s="140">
        <v>0</v>
      </c>
      <c r="DN52" s="140">
        <v>0</v>
      </c>
      <c r="DO52" s="140">
        <v>0</v>
      </c>
      <c r="DP52" s="140">
        <v>0</v>
      </c>
      <c r="DQ52" s="140">
        <v>0</v>
      </c>
      <c r="DR52" s="397"/>
      <c r="DS52" s="140">
        <v>0</v>
      </c>
      <c r="DT52" s="140">
        <v>0</v>
      </c>
      <c r="DU52" s="140">
        <v>0</v>
      </c>
      <c r="DV52" s="140">
        <v>0</v>
      </c>
      <c r="DW52" s="140">
        <v>0</v>
      </c>
      <c r="DX52" s="140">
        <v>0</v>
      </c>
      <c r="DY52" s="397"/>
      <c r="DZ52" s="140">
        <v>0</v>
      </c>
      <c r="EA52" s="140">
        <v>0</v>
      </c>
      <c r="EB52" s="140">
        <v>0</v>
      </c>
      <c r="EC52" s="140">
        <v>0</v>
      </c>
      <c r="ED52" s="140">
        <v>0</v>
      </c>
      <c r="EE52" s="140">
        <v>0</v>
      </c>
      <c r="EF52" s="397"/>
      <c r="EG52" s="140">
        <v>0</v>
      </c>
      <c r="EH52" s="140">
        <v>0</v>
      </c>
      <c r="EI52" s="140">
        <v>0</v>
      </c>
      <c r="EJ52" s="140">
        <v>0</v>
      </c>
      <c r="EK52" s="140">
        <v>0</v>
      </c>
      <c r="EL52" s="140">
        <v>0</v>
      </c>
      <c r="EM52" s="397"/>
      <c r="EN52" s="140">
        <v>0</v>
      </c>
      <c r="EO52" s="140">
        <v>0</v>
      </c>
      <c r="EP52" s="140">
        <v>0</v>
      </c>
      <c r="EQ52" s="140">
        <v>0</v>
      </c>
      <c r="ER52" s="140">
        <v>0</v>
      </c>
      <c r="ES52" s="140">
        <v>0</v>
      </c>
      <c r="ET52" s="397"/>
      <c r="EU52" s="140">
        <v>0</v>
      </c>
      <c r="EV52" s="140">
        <v>0</v>
      </c>
      <c r="EW52" s="140">
        <v>0</v>
      </c>
      <c r="EX52" s="140">
        <v>0</v>
      </c>
      <c r="EY52" s="140">
        <v>0</v>
      </c>
      <c r="EZ52" s="140">
        <v>0</v>
      </c>
      <c r="FA52" s="397"/>
      <c r="FB52" s="140">
        <v>0</v>
      </c>
      <c r="FC52" s="140">
        <v>0</v>
      </c>
      <c r="FD52" s="140">
        <v>0</v>
      </c>
      <c r="FE52" s="140">
        <v>0</v>
      </c>
      <c r="FF52" s="140">
        <v>0</v>
      </c>
      <c r="FG52" s="140">
        <v>0</v>
      </c>
      <c r="FH52" s="397"/>
      <c r="FI52" s="140">
        <v>0</v>
      </c>
      <c r="FJ52" s="140">
        <v>0</v>
      </c>
      <c r="FK52" s="140">
        <v>0</v>
      </c>
      <c r="FL52" s="140">
        <v>0</v>
      </c>
      <c r="FM52" s="140">
        <v>0</v>
      </c>
      <c r="FN52" s="140">
        <v>0</v>
      </c>
      <c r="FO52" s="397"/>
      <c r="FP52" s="140">
        <v>0</v>
      </c>
      <c r="FQ52" s="140">
        <v>0</v>
      </c>
      <c r="FR52" s="140">
        <v>0</v>
      </c>
      <c r="FS52" s="140">
        <v>0</v>
      </c>
      <c r="FT52" s="140">
        <v>0</v>
      </c>
      <c r="FU52" s="140">
        <v>0</v>
      </c>
      <c r="FV52" s="397"/>
      <c r="FW52" s="140">
        <v>0</v>
      </c>
      <c r="FX52" s="140">
        <v>0</v>
      </c>
      <c r="FY52" s="140">
        <v>0</v>
      </c>
      <c r="FZ52" s="140">
        <v>0</v>
      </c>
      <c r="GA52" s="140">
        <v>0</v>
      </c>
      <c r="GB52" s="140">
        <v>0</v>
      </c>
      <c r="GC52" s="397"/>
      <c r="GD52" s="467" t="str">
        <f t="shared" si="6"/>
        <v>BCK-43                  </v>
      </c>
      <c r="GE52" s="18">
        <f aca="true" t="shared" si="23" ref="GE52:GJ52">D52+K52+R52+Y52+AF52+AM52+AT52+BA52+BH52+BO52+BV52+CC52+CJ52+CQ52+CX52+DE52+DL52+DS52+DZ52+EG52+EN52+EU52+FB52+FI52+FP52+FW52</f>
        <v>0</v>
      </c>
      <c r="GF52" s="17">
        <f t="shared" si="23"/>
        <v>0</v>
      </c>
      <c r="GG52" s="18">
        <f t="shared" si="23"/>
        <v>0</v>
      </c>
      <c r="GH52" s="18">
        <f t="shared" si="23"/>
        <v>0</v>
      </c>
      <c r="GI52" s="18">
        <f t="shared" si="23"/>
        <v>0</v>
      </c>
      <c r="GJ52" s="17">
        <f t="shared" si="23"/>
        <v>0</v>
      </c>
      <c r="GK52" s="397"/>
      <c r="GL52" s="19"/>
      <c r="GM52" s="19"/>
      <c r="GN52" s="84"/>
      <c r="GO52" s="84"/>
      <c r="GP52" s="84"/>
      <c r="GQ52" s="19"/>
      <c r="GU52" s="20"/>
      <c r="GV52" s="20"/>
      <c r="GW52" s="20"/>
    </row>
    <row r="53" spans="1:205" ht="15.75">
      <c r="A53" s="349"/>
      <c r="B53" s="11"/>
      <c r="C53" s="11"/>
      <c r="D53" s="140">
        <v>0</v>
      </c>
      <c r="E53" s="140">
        <v>0</v>
      </c>
      <c r="F53" s="140">
        <v>0</v>
      </c>
      <c r="G53" s="140">
        <v>0</v>
      </c>
      <c r="H53" s="140">
        <v>0</v>
      </c>
      <c r="I53" s="408">
        <v>0</v>
      </c>
      <c r="J53" s="397"/>
      <c r="K53" s="420">
        <v>0</v>
      </c>
      <c r="L53" s="140">
        <v>0</v>
      </c>
      <c r="M53" s="140">
        <v>0</v>
      </c>
      <c r="N53" s="140">
        <v>0</v>
      </c>
      <c r="O53" s="140">
        <v>0</v>
      </c>
      <c r="P53" s="140">
        <v>0</v>
      </c>
      <c r="Q53" s="397"/>
      <c r="R53" s="140">
        <v>0</v>
      </c>
      <c r="S53" s="140">
        <v>0</v>
      </c>
      <c r="T53" s="140">
        <v>0</v>
      </c>
      <c r="U53" s="140">
        <v>0</v>
      </c>
      <c r="V53" s="140">
        <v>0</v>
      </c>
      <c r="W53" s="140">
        <v>0</v>
      </c>
      <c r="X53" s="397"/>
      <c r="Y53" s="140">
        <v>0</v>
      </c>
      <c r="Z53" s="140">
        <v>0</v>
      </c>
      <c r="AA53" s="140">
        <v>0</v>
      </c>
      <c r="AB53" s="140">
        <v>0</v>
      </c>
      <c r="AC53" s="140">
        <v>0</v>
      </c>
      <c r="AD53" s="140">
        <v>0</v>
      </c>
      <c r="AE53" s="397"/>
      <c r="AF53" s="140">
        <v>0</v>
      </c>
      <c r="AG53" s="140">
        <v>0</v>
      </c>
      <c r="AH53" s="140">
        <v>0</v>
      </c>
      <c r="AI53" s="140">
        <v>0</v>
      </c>
      <c r="AJ53" s="140">
        <v>0</v>
      </c>
      <c r="AK53" s="140">
        <v>0</v>
      </c>
      <c r="AL53" s="397"/>
      <c r="AM53" s="140">
        <v>0</v>
      </c>
      <c r="AN53" s="140">
        <v>0</v>
      </c>
      <c r="AO53" s="140">
        <v>0</v>
      </c>
      <c r="AP53" s="140">
        <v>0</v>
      </c>
      <c r="AQ53" s="140">
        <v>0</v>
      </c>
      <c r="AR53" s="140">
        <v>0</v>
      </c>
      <c r="AS53" s="397"/>
      <c r="AT53" s="140">
        <v>0</v>
      </c>
      <c r="AU53" s="140">
        <v>0</v>
      </c>
      <c r="AV53" s="140">
        <v>0</v>
      </c>
      <c r="AW53" s="140">
        <v>0</v>
      </c>
      <c r="AX53" s="140">
        <v>0</v>
      </c>
      <c r="AY53" s="140">
        <v>0</v>
      </c>
      <c r="AZ53" s="397"/>
      <c r="BA53" s="140">
        <v>0</v>
      </c>
      <c r="BB53" s="140">
        <v>0</v>
      </c>
      <c r="BC53" s="140">
        <v>0</v>
      </c>
      <c r="BD53" s="140">
        <v>0</v>
      </c>
      <c r="BE53" s="140">
        <v>0</v>
      </c>
      <c r="BF53" s="140">
        <v>0</v>
      </c>
      <c r="BG53" s="397"/>
      <c r="BH53" s="140">
        <v>0</v>
      </c>
      <c r="BI53" s="140">
        <v>0</v>
      </c>
      <c r="BJ53" s="140">
        <v>0</v>
      </c>
      <c r="BK53" s="140">
        <v>0</v>
      </c>
      <c r="BL53" s="140">
        <v>0</v>
      </c>
      <c r="BM53" s="140">
        <v>0</v>
      </c>
      <c r="BN53" s="397"/>
      <c r="BO53" s="140">
        <v>0</v>
      </c>
      <c r="BP53" s="140">
        <v>0</v>
      </c>
      <c r="BQ53" s="140">
        <v>0</v>
      </c>
      <c r="BR53" s="140">
        <v>0</v>
      </c>
      <c r="BS53" s="140">
        <v>0</v>
      </c>
      <c r="BT53" s="140">
        <v>0</v>
      </c>
      <c r="BU53" s="397"/>
      <c r="BV53" s="140">
        <v>0</v>
      </c>
      <c r="BW53" s="140">
        <v>0</v>
      </c>
      <c r="BX53" s="140">
        <v>0</v>
      </c>
      <c r="BY53" s="140">
        <v>0</v>
      </c>
      <c r="BZ53" s="140">
        <v>0</v>
      </c>
      <c r="CA53" s="140">
        <v>0</v>
      </c>
      <c r="CB53" s="397"/>
      <c r="CC53" s="140">
        <v>0</v>
      </c>
      <c r="CD53" s="140">
        <v>0</v>
      </c>
      <c r="CE53" s="140">
        <v>0</v>
      </c>
      <c r="CF53" s="140">
        <v>0</v>
      </c>
      <c r="CG53" s="140">
        <v>0</v>
      </c>
      <c r="CH53" s="140">
        <v>0</v>
      </c>
      <c r="CI53" s="397"/>
      <c r="CJ53" s="140">
        <v>0</v>
      </c>
      <c r="CK53" s="140">
        <v>0</v>
      </c>
      <c r="CL53" s="140">
        <v>0</v>
      </c>
      <c r="CM53" s="140">
        <v>0</v>
      </c>
      <c r="CN53" s="140">
        <v>0</v>
      </c>
      <c r="CO53" s="140">
        <v>0</v>
      </c>
      <c r="CP53" s="397"/>
      <c r="CQ53" s="140">
        <v>0</v>
      </c>
      <c r="CR53" s="140">
        <v>0</v>
      </c>
      <c r="CS53" s="140">
        <v>0</v>
      </c>
      <c r="CT53" s="140">
        <v>0</v>
      </c>
      <c r="CU53" s="140">
        <v>0</v>
      </c>
      <c r="CV53" s="140">
        <v>0</v>
      </c>
      <c r="CW53" s="397"/>
      <c r="CX53" s="140">
        <v>0</v>
      </c>
      <c r="CY53" s="140">
        <v>0</v>
      </c>
      <c r="CZ53" s="140">
        <v>0</v>
      </c>
      <c r="DA53" s="140">
        <v>0</v>
      </c>
      <c r="DB53" s="140">
        <v>0</v>
      </c>
      <c r="DC53" s="140">
        <v>0</v>
      </c>
      <c r="DD53" s="397"/>
      <c r="DE53" s="140">
        <v>0</v>
      </c>
      <c r="DF53" s="140">
        <v>0</v>
      </c>
      <c r="DG53" s="140">
        <v>0</v>
      </c>
      <c r="DH53" s="140">
        <v>0</v>
      </c>
      <c r="DI53" s="140">
        <v>0</v>
      </c>
      <c r="DJ53" s="140">
        <v>0</v>
      </c>
      <c r="DK53" s="397"/>
      <c r="DL53" s="140">
        <v>0</v>
      </c>
      <c r="DM53" s="140">
        <v>0</v>
      </c>
      <c r="DN53" s="140">
        <v>0</v>
      </c>
      <c r="DO53" s="140">
        <v>0</v>
      </c>
      <c r="DP53" s="140">
        <v>0</v>
      </c>
      <c r="DQ53" s="140">
        <v>0</v>
      </c>
      <c r="DR53" s="397"/>
      <c r="DS53" s="140">
        <v>0</v>
      </c>
      <c r="DT53" s="140">
        <v>0</v>
      </c>
      <c r="DU53" s="140">
        <v>0</v>
      </c>
      <c r="DV53" s="140">
        <v>0</v>
      </c>
      <c r="DW53" s="140">
        <v>0</v>
      </c>
      <c r="DX53" s="140">
        <v>0</v>
      </c>
      <c r="DY53" s="397"/>
      <c r="DZ53" s="140">
        <v>0</v>
      </c>
      <c r="EA53" s="140">
        <v>0</v>
      </c>
      <c r="EB53" s="140">
        <v>0</v>
      </c>
      <c r="EC53" s="140">
        <v>0</v>
      </c>
      <c r="ED53" s="140">
        <v>0</v>
      </c>
      <c r="EE53" s="140">
        <v>0</v>
      </c>
      <c r="EF53" s="397"/>
      <c r="EG53" s="140">
        <v>0</v>
      </c>
      <c r="EH53" s="140">
        <v>0</v>
      </c>
      <c r="EI53" s="140">
        <v>0</v>
      </c>
      <c r="EJ53" s="140">
        <v>0</v>
      </c>
      <c r="EK53" s="140">
        <v>0</v>
      </c>
      <c r="EL53" s="140">
        <v>0</v>
      </c>
      <c r="EM53" s="397"/>
      <c r="EN53" s="140">
        <v>0</v>
      </c>
      <c r="EO53" s="140">
        <v>0</v>
      </c>
      <c r="EP53" s="140">
        <v>0</v>
      </c>
      <c r="EQ53" s="140">
        <v>0</v>
      </c>
      <c r="ER53" s="140">
        <v>0</v>
      </c>
      <c r="ES53" s="140">
        <v>0</v>
      </c>
      <c r="ET53" s="397"/>
      <c r="EU53" s="140">
        <v>0</v>
      </c>
      <c r="EV53" s="140">
        <v>0</v>
      </c>
      <c r="EW53" s="140">
        <v>0</v>
      </c>
      <c r="EX53" s="140">
        <v>0</v>
      </c>
      <c r="EY53" s="140">
        <v>0</v>
      </c>
      <c r="EZ53" s="140">
        <v>0</v>
      </c>
      <c r="FA53" s="397"/>
      <c r="FB53" s="140">
        <v>0</v>
      </c>
      <c r="FC53" s="140">
        <v>0</v>
      </c>
      <c r="FD53" s="140">
        <v>0</v>
      </c>
      <c r="FE53" s="140">
        <v>0</v>
      </c>
      <c r="FF53" s="140">
        <v>0</v>
      </c>
      <c r="FG53" s="140">
        <v>0</v>
      </c>
      <c r="FH53" s="397"/>
      <c r="FI53" s="140">
        <v>0</v>
      </c>
      <c r="FJ53" s="140">
        <v>0</v>
      </c>
      <c r="FK53" s="140">
        <v>0</v>
      </c>
      <c r="FL53" s="140">
        <v>0</v>
      </c>
      <c r="FM53" s="140">
        <v>0</v>
      </c>
      <c r="FN53" s="140">
        <v>0</v>
      </c>
      <c r="FO53" s="397"/>
      <c r="FP53" s="140">
        <v>0</v>
      </c>
      <c r="FQ53" s="140">
        <v>0</v>
      </c>
      <c r="FR53" s="140">
        <v>0</v>
      </c>
      <c r="FS53" s="140">
        <v>0</v>
      </c>
      <c r="FT53" s="140">
        <v>0</v>
      </c>
      <c r="FU53" s="140">
        <v>0</v>
      </c>
      <c r="FV53" s="397"/>
      <c r="FW53" s="140">
        <v>0</v>
      </c>
      <c r="FX53" s="140">
        <v>0</v>
      </c>
      <c r="FY53" s="140">
        <v>0</v>
      </c>
      <c r="FZ53" s="140">
        <v>0</v>
      </c>
      <c r="GA53" s="140">
        <v>0</v>
      </c>
      <c r="GB53" s="140">
        <v>0</v>
      </c>
      <c r="GC53" s="397"/>
      <c r="GD53" s="467">
        <f t="shared" si="6"/>
        <v>0</v>
      </c>
      <c r="GE53" s="18"/>
      <c r="GF53" s="17"/>
      <c r="GG53" s="18"/>
      <c r="GH53" s="18"/>
      <c r="GI53" s="18"/>
      <c r="GJ53" s="17"/>
      <c r="GK53" s="397"/>
      <c r="GL53" s="19"/>
      <c r="GM53" s="19"/>
      <c r="GN53" s="84"/>
      <c r="GO53" s="84"/>
      <c r="GP53" s="84"/>
      <c r="GQ53" s="19"/>
      <c r="GU53" s="20"/>
      <c r="GV53" s="20"/>
      <c r="GW53" s="20"/>
    </row>
    <row r="54" spans="1:205" ht="15.75">
      <c r="A54" s="349">
        <v>47</v>
      </c>
      <c r="B54" s="11" t="s">
        <v>66</v>
      </c>
      <c r="C54" s="11" t="s">
        <v>67</v>
      </c>
      <c r="D54" s="140">
        <v>0</v>
      </c>
      <c r="E54" s="140">
        <v>0</v>
      </c>
      <c r="F54" s="140">
        <v>0</v>
      </c>
      <c r="G54" s="140">
        <v>0</v>
      </c>
      <c r="H54" s="140">
        <v>0</v>
      </c>
      <c r="I54" s="408">
        <v>0</v>
      </c>
      <c r="J54" s="397"/>
      <c r="K54" s="420">
        <v>0</v>
      </c>
      <c r="L54" s="140">
        <v>0</v>
      </c>
      <c r="M54" s="140">
        <v>0</v>
      </c>
      <c r="N54" s="140">
        <v>0</v>
      </c>
      <c r="O54" s="140">
        <v>0</v>
      </c>
      <c r="P54" s="140">
        <v>0</v>
      </c>
      <c r="Q54" s="397"/>
      <c r="R54" s="140">
        <v>0</v>
      </c>
      <c r="S54" s="140">
        <v>0</v>
      </c>
      <c r="T54" s="140">
        <v>0</v>
      </c>
      <c r="U54" s="140">
        <v>0</v>
      </c>
      <c r="V54" s="140">
        <v>0</v>
      </c>
      <c r="W54" s="140">
        <v>0</v>
      </c>
      <c r="X54" s="397"/>
      <c r="Y54" s="140">
        <v>0</v>
      </c>
      <c r="Z54" s="140">
        <v>0</v>
      </c>
      <c r="AA54" s="140">
        <v>0</v>
      </c>
      <c r="AB54" s="140">
        <v>0</v>
      </c>
      <c r="AC54" s="140">
        <v>0</v>
      </c>
      <c r="AD54" s="140">
        <v>0</v>
      </c>
      <c r="AE54" s="397"/>
      <c r="AF54" s="140">
        <v>0</v>
      </c>
      <c r="AG54" s="140">
        <v>0</v>
      </c>
      <c r="AH54" s="140">
        <v>0</v>
      </c>
      <c r="AI54" s="140">
        <v>0</v>
      </c>
      <c r="AJ54" s="140">
        <v>0</v>
      </c>
      <c r="AK54" s="140">
        <v>0</v>
      </c>
      <c r="AL54" s="397"/>
      <c r="AM54" s="140">
        <v>0</v>
      </c>
      <c r="AN54" s="140">
        <v>0</v>
      </c>
      <c r="AO54" s="140">
        <v>0</v>
      </c>
      <c r="AP54" s="140">
        <v>0</v>
      </c>
      <c r="AQ54" s="140">
        <v>0</v>
      </c>
      <c r="AR54" s="140">
        <v>0</v>
      </c>
      <c r="AS54" s="397"/>
      <c r="AT54" s="140">
        <v>0</v>
      </c>
      <c r="AU54" s="140">
        <v>0</v>
      </c>
      <c r="AV54" s="140">
        <v>0</v>
      </c>
      <c r="AW54" s="140">
        <v>0</v>
      </c>
      <c r="AX54" s="140">
        <v>0</v>
      </c>
      <c r="AY54" s="140">
        <v>0</v>
      </c>
      <c r="AZ54" s="397"/>
      <c r="BA54" s="140">
        <v>0</v>
      </c>
      <c r="BB54" s="140">
        <v>0</v>
      </c>
      <c r="BC54" s="140">
        <v>0</v>
      </c>
      <c r="BD54" s="140">
        <v>0</v>
      </c>
      <c r="BE54" s="140">
        <v>0</v>
      </c>
      <c r="BF54" s="140">
        <v>0</v>
      </c>
      <c r="BG54" s="397"/>
      <c r="BH54" s="140">
        <v>0</v>
      </c>
      <c r="BI54" s="140">
        <v>0</v>
      </c>
      <c r="BJ54" s="140">
        <v>0</v>
      </c>
      <c r="BK54" s="140">
        <v>0</v>
      </c>
      <c r="BL54" s="140">
        <v>0</v>
      </c>
      <c r="BM54" s="140">
        <v>0</v>
      </c>
      <c r="BN54" s="397"/>
      <c r="BO54" s="140">
        <v>0</v>
      </c>
      <c r="BP54" s="140">
        <v>0</v>
      </c>
      <c r="BQ54" s="140">
        <v>0</v>
      </c>
      <c r="BR54" s="140">
        <v>0</v>
      </c>
      <c r="BS54" s="140">
        <v>0</v>
      </c>
      <c r="BT54" s="140">
        <v>0</v>
      </c>
      <c r="BU54" s="397"/>
      <c r="BV54" s="140">
        <v>0</v>
      </c>
      <c r="BW54" s="140">
        <v>0</v>
      </c>
      <c r="BX54" s="140">
        <v>0</v>
      </c>
      <c r="BY54" s="140">
        <v>0</v>
      </c>
      <c r="BZ54" s="140">
        <v>0</v>
      </c>
      <c r="CA54" s="140">
        <v>0</v>
      </c>
      <c r="CB54" s="397"/>
      <c r="CC54" s="140">
        <v>0</v>
      </c>
      <c r="CD54" s="140">
        <v>0</v>
      </c>
      <c r="CE54" s="140">
        <v>0</v>
      </c>
      <c r="CF54" s="140">
        <v>0</v>
      </c>
      <c r="CG54" s="140">
        <v>0</v>
      </c>
      <c r="CH54" s="140">
        <v>0</v>
      </c>
      <c r="CI54" s="397"/>
      <c r="CJ54" s="140">
        <v>0</v>
      </c>
      <c r="CK54" s="140">
        <v>0</v>
      </c>
      <c r="CL54" s="140">
        <v>0</v>
      </c>
      <c r="CM54" s="140">
        <v>0</v>
      </c>
      <c r="CN54" s="140">
        <v>0</v>
      </c>
      <c r="CO54" s="140">
        <v>0</v>
      </c>
      <c r="CP54" s="397"/>
      <c r="CQ54" s="140">
        <v>0</v>
      </c>
      <c r="CR54" s="140">
        <v>0</v>
      </c>
      <c r="CS54" s="140">
        <v>0</v>
      </c>
      <c r="CT54" s="140">
        <v>0</v>
      </c>
      <c r="CU54" s="140">
        <v>0</v>
      </c>
      <c r="CV54" s="140">
        <v>0</v>
      </c>
      <c r="CW54" s="397"/>
      <c r="CX54" s="140">
        <v>0</v>
      </c>
      <c r="CY54" s="140">
        <v>0</v>
      </c>
      <c r="CZ54" s="140">
        <v>0</v>
      </c>
      <c r="DA54" s="140">
        <v>0</v>
      </c>
      <c r="DB54" s="140">
        <v>0</v>
      </c>
      <c r="DC54" s="140">
        <v>0</v>
      </c>
      <c r="DD54" s="397"/>
      <c r="DE54" s="140">
        <v>0</v>
      </c>
      <c r="DF54" s="140">
        <v>0</v>
      </c>
      <c r="DG54" s="140">
        <v>0</v>
      </c>
      <c r="DH54" s="140">
        <v>0</v>
      </c>
      <c r="DI54" s="140">
        <v>0</v>
      </c>
      <c r="DJ54" s="140">
        <v>0</v>
      </c>
      <c r="DK54" s="397"/>
      <c r="DL54" s="140">
        <v>0</v>
      </c>
      <c r="DM54" s="140">
        <v>0</v>
      </c>
      <c r="DN54" s="140">
        <v>0</v>
      </c>
      <c r="DO54" s="140">
        <v>0</v>
      </c>
      <c r="DP54" s="140">
        <v>0</v>
      </c>
      <c r="DQ54" s="140">
        <v>0</v>
      </c>
      <c r="DR54" s="397"/>
      <c r="DS54" s="140">
        <v>0</v>
      </c>
      <c r="DT54" s="140">
        <v>0</v>
      </c>
      <c r="DU54" s="140">
        <v>0</v>
      </c>
      <c r="DV54" s="140">
        <v>0</v>
      </c>
      <c r="DW54" s="140">
        <v>0</v>
      </c>
      <c r="DX54" s="140">
        <v>0</v>
      </c>
      <c r="DY54" s="397"/>
      <c r="DZ54" s="140">
        <v>0</v>
      </c>
      <c r="EA54" s="140">
        <v>0</v>
      </c>
      <c r="EB54" s="140">
        <v>0</v>
      </c>
      <c r="EC54" s="140">
        <v>0</v>
      </c>
      <c r="ED54" s="140">
        <v>0</v>
      </c>
      <c r="EE54" s="140">
        <v>0</v>
      </c>
      <c r="EF54" s="397"/>
      <c r="EG54" s="140">
        <v>0</v>
      </c>
      <c r="EH54" s="140">
        <v>0</v>
      </c>
      <c r="EI54" s="140">
        <v>0</v>
      </c>
      <c r="EJ54" s="140">
        <v>0</v>
      </c>
      <c r="EK54" s="140">
        <v>0</v>
      </c>
      <c r="EL54" s="140">
        <v>0</v>
      </c>
      <c r="EM54" s="397"/>
      <c r="EN54" s="140">
        <v>0</v>
      </c>
      <c r="EO54" s="140">
        <v>0</v>
      </c>
      <c r="EP54" s="140">
        <v>0</v>
      </c>
      <c r="EQ54" s="140">
        <v>0</v>
      </c>
      <c r="ER54" s="140">
        <v>0</v>
      </c>
      <c r="ES54" s="140">
        <v>0</v>
      </c>
      <c r="ET54" s="397"/>
      <c r="EU54" s="140">
        <v>0</v>
      </c>
      <c r="EV54" s="140">
        <v>0</v>
      </c>
      <c r="EW54" s="140">
        <v>0</v>
      </c>
      <c r="EX54" s="140">
        <v>0</v>
      </c>
      <c r="EY54" s="140">
        <v>0</v>
      </c>
      <c r="EZ54" s="140">
        <v>0</v>
      </c>
      <c r="FA54" s="397"/>
      <c r="FB54" s="140">
        <v>0</v>
      </c>
      <c r="FC54" s="140">
        <v>0</v>
      </c>
      <c r="FD54" s="140">
        <v>0</v>
      </c>
      <c r="FE54" s="140">
        <v>0</v>
      </c>
      <c r="FF54" s="140">
        <v>0</v>
      </c>
      <c r="FG54" s="140">
        <v>0</v>
      </c>
      <c r="FH54" s="397"/>
      <c r="FI54" s="140">
        <v>0</v>
      </c>
      <c r="FJ54" s="140">
        <v>0</v>
      </c>
      <c r="FK54" s="140">
        <v>0</v>
      </c>
      <c r="FL54" s="140">
        <v>0</v>
      </c>
      <c r="FM54" s="140">
        <v>0</v>
      </c>
      <c r="FN54" s="140">
        <v>0</v>
      </c>
      <c r="FO54" s="397"/>
      <c r="FP54" s="140">
        <v>0</v>
      </c>
      <c r="FQ54" s="140">
        <v>0</v>
      </c>
      <c r="FR54" s="140">
        <v>0</v>
      </c>
      <c r="FS54" s="140">
        <v>0</v>
      </c>
      <c r="FT54" s="140">
        <v>0</v>
      </c>
      <c r="FU54" s="140">
        <v>0</v>
      </c>
      <c r="FV54" s="397"/>
      <c r="FW54" s="140">
        <v>0</v>
      </c>
      <c r="FX54" s="140">
        <v>0</v>
      </c>
      <c r="FY54" s="140">
        <v>0</v>
      </c>
      <c r="FZ54" s="140">
        <v>0</v>
      </c>
      <c r="GA54" s="140">
        <v>0</v>
      </c>
      <c r="GB54" s="140">
        <v>0</v>
      </c>
      <c r="GC54" s="397"/>
      <c r="GD54" s="467" t="str">
        <f t="shared" si="6"/>
        <v>BCK-44                  </v>
      </c>
      <c r="GE54" s="18">
        <f aca="true" t="shared" si="24" ref="GE54:GJ55">D54+K54+R54+Y54+AF54+AM54+AT54+BA54+BH54+BO54+BV54+CC54+CJ54+CQ54+CX54+DE54+DL54+DS54+DZ54+EG54+EN54+EU54+FB54+FI54+FP54+FW54</f>
        <v>0</v>
      </c>
      <c r="GF54" s="17">
        <f t="shared" si="24"/>
        <v>0</v>
      </c>
      <c r="GG54" s="18">
        <f t="shared" si="24"/>
        <v>0</v>
      </c>
      <c r="GH54" s="18">
        <f t="shared" si="24"/>
        <v>0</v>
      </c>
      <c r="GI54" s="18">
        <f t="shared" si="24"/>
        <v>0</v>
      </c>
      <c r="GJ54" s="17">
        <f t="shared" si="24"/>
        <v>0</v>
      </c>
      <c r="GK54" s="397"/>
      <c r="GL54" s="19"/>
      <c r="GM54" s="19"/>
      <c r="GN54" s="84"/>
      <c r="GO54" s="84"/>
      <c r="GP54" s="84"/>
      <c r="GQ54" s="19"/>
      <c r="GU54" s="20"/>
      <c r="GV54" s="20"/>
      <c r="GW54" s="20"/>
    </row>
    <row r="55" spans="1:205" ht="22.5">
      <c r="A55" s="349">
        <v>48</v>
      </c>
      <c r="B55" s="11" t="s">
        <v>222</v>
      </c>
      <c r="C55" s="11" t="s">
        <v>219</v>
      </c>
      <c r="D55" s="140">
        <v>0.03</v>
      </c>
      <c r="E55" s="141">
        <v>60</v>
      </c>
      <c r="F55" s="140">
        <v>0</v>
      </c>
      <c r="G55" s="140">
        <v>0</v>
      </c>
      <c r="H55" s="140">
        <v>0</v>
      </c>
      <c r="I55" s="407">
        <v>0</v>
      </c>
      <c r="J55" s="396"/>
      <c r="K55" s="420">
        <v>0.02</v>
      </c>
      <c r="L55" s="141">
        <v>40</v>
      </c>
      <c r="M55" s="140"/>
      <c r="N55" s="140"/>
      <c r="O55" s="140"/>
      <c r="P55" s="141"/>
      <c r="Q55" s="396"/>
      <c r="R55" s="308">
        <v>0.02</v>
      </c>
      <c r="S55" s="309">
        <v>40</v>
      </c>
      <c r="T55" s="308"/>
      <c r="U55" s="308"/>
      <c r="V55" s="308"/>
      <c r="W55" s="309"/>
      <c r="X55" s="396"/>
      <c r="Y55" s="140">
        <v>0.02</v>
      </c>
      <c r="Z55" s="141">
        <v>40</v>
      </c>
      <c r="AA55" s="140"/>
      <c r="AB55" s="140"/>
      <c r="AC55" s="140"/>
      <c r="AD55" s="141"/>
      <c r="AE55" s="396"/>
      <c r="AF55" s="140">
        <v>0.02</v>
      </c>
      <c r="AG55" s="141">
        <v>40</v>
      </c>
      <c r="AH55" s="140"/>
      <c r="AI55" s="140"/>
      <c r="AJ55" s="140"/>
      <c r="AK55" s="141"/>
      <c r="AL55" s="396"/>
      <c r="AM55" s="140">
        <v>0.02</v>
      </c>
      <c r="AN55" s="141">
        <v>40</v>
      </c>
      <c r="AO55" s="140"/>
      <c r="AP55" s="140"/>
      <c r="AQ55" s="140"/>
      <c r="AR55" s="141"/>
      <c r="AS55" s="396"/>
      <c r="AT55" s="140">
        <v>0.03</v>
      </c>
      <c r="AU55" s="141">
        <v>60</v>
      </c>
      <c r="AV55" s="140">
        <v>0</v>
      </c>
      <c r="AW55" s="140">
        <v>0</v>
      </c>
      <c r="AX55" s="140">
        <v>0</v>
      </c>
      <c r="AY55" s="141">
        <v>0</v>
      </c>
      <c r="AZ55" s="396"/>
      <c r="BA55" s="140">
        <v>0.05</v>
      </c>
      <c r="BB55" s="141">
        <v>100</v>
      </c>
      <c r="BC55" s="140"/>
      <c r="BD55" s="140"/>
      <c r="BE55" s="140"/>
      <c r="BF55" s="141"/>
      <c r="BG55" s="396"/>
      <c r="BH55" s="140">
        <v>0.04</v>
      </c>
      <c r="BI55" s="141">
        <v>80</v>
      </c>
      <c r="BJ55" s="140"/>
      <c r="BK55" s="140"/>
      <c r="BL55" s="140"/>
      <c r="BM55" s="141"/>
      <c r="BN55" s="396"/>
      <c r="BO55" s="140">
        <v>0.03</v>
      </c>
      <c r="BP55" s="141">
        <v>60</v>
      </c>
      <c r="BQ55" s="140"/>
      <c r="BR55" s="140"/>
      <c r="BS55" s="140"/>
      <c r="BT55" s="141"/>
      <c r="BU55" s="396"/>
      <c r="BV55" s="140">
        <v>0.04</v>
      </c>
      <c r="BW55" s="141">
        <v>80</v>
      </c>
      <c r="BX55" s="140">
        <v>0</v>
      </c>
      <c r="BY55" s="140">
        <v>0</v>
      </c>
      <c r="BZ55" s="140">
        <v>0</v>
      </c>
      <c r="CA55" s="141">
        <v>0</v>
      </c>
      <c r="CB55" s="396"/>
      <c r="CC55" s="140">
        <v>0.01</v>
      </c>
      <c r="CD55" s="141">
        <v>20</v>
      </c>
      <c r="CE55" s="140"/>
      <c r="CF55" s="140"/>
      <c r="CG55" s="140"/>
      <c r="CH55" s="141"/>
      <c r="CI55" s="396"/>
      <c r="CJ55" s="140">
        <v>0.04</v>
      </c>
      <c r="CK55" s="141">
        <v>80</v>
      </c>
      <c r="CL55" s="140"/>
      <c r="CM55" s="140"/>
      <c r="CN55" s="140"/>
      <c r="CO55" s="141"/>
      <c r="CP55" s="396"/>
      <c r="CQ55" s="140">
        <v>0.03</v>
      </c>
      <c r="CR55" s="141">
        <v>60</v>
      </c>
      <c r="CS55" s="140">
        <v>0</v>
      </c>
      <c r="CT55" s="140">
        <v>0</v>
      </c>
      <c r="CU55" s="140">
        <v>0</v>
      </c>
      <c r="CV55" s="141">
        <v>0</v>
      </c>
      <c r="CW55" s="396"/>
      <c r="CX55" s="140">
        <v>0.03</v>
      </c>
      <c r="CY55" s="141">
        <v>60</v>
      </c>
      <c r="CZ55" s="140"/>
      <c r="DA55" s="140"/>
      <c r="DB55" s="140"/>
      <c r="DC55" s="141"/>
      <c r="DD55" s="396"/>
      <c r="DE55" s="140">
        <v>0.03</v>
      </c>
      <c r="DF55" s="141">
        <v>60</v>
      </c>
      <c r="DG55" s="140"/>
      <c r="DH55" s="140"/>
      <c r="DI55" s="140"/>
      <c r="DJ55" s="141"/>
      <c r="DK55" s="396"/>
      <c r="DL55" s="140">
        <v>0.02</v>
      </c>
      <c r="DM55" s="141">
        <v>40</v>
      </c>
      <c r="DN55" s="140">
        <v>0</v>
      </c>
      <c r="DO55" s="140">
        <v>0</v>
      </c>
      <c r="DP55" s="140">
        <v>0</v>
      </c>
      <c r="DQ55" s="141">
        <v>0</v>
      </c>
      <c r="DR55" s="396"/>
      <c r="DS55" s="140">
        <v>0.01</v>
      </c>
      <c r="DT55" s="141">
        <v>20</v>
      </c>
      <c r="DU55" s="140"/>
      <c r="DV55" s="140"/>
      <c r="DW55" s="140"/>
      <c r="DX55" s="141"/>
      <c r="DY55" s="396"/>
      <c r="DZ55" s="140">
        <v>0.03</v>
      </c>
      <c r="EA55" s="141">
        <v>60</v>
      </c>
      <c r="EB55" s="140"/>
      <c r="EC55" s="140"/>
      <c r="ED55" s="140"/>
      <c r="EE55" s="141"/>
      <c r="EF55" s="396"/>
      <c r="EG55" s="140">
        <v>0.01</v>
      </c>
      <c r="EH55" s="141">
        <v>20</v>
      </c>
      <c r="EI55" s="140"/>
      <c r="EJ55" s="140"/>
      <c r="EK55" s="140"/>
      <c r="EL55" s="141"/>
      <c r="EM55" s="396"/>
      <c r="EN55" s="140">
        <v>0.01</v>
      </c>
      <c r="EO55" s="141">
        <v>20</v>
      </c>
      <c r="EP55" s="140"/>
      <c r="EQ55" s="140"/>
      <c r="ER55" s="140"/>
      <c r="ES55" s="141"/>
      <c r="ET55" s="396"/>
      <c r="EU55" s="140">
        <v>0.01</v>
      </c>
      <c r="EV55" s="141">
        <v>20</v>
      </c>
      <c r="EW55" s="140"/>
      <c r="EX55" s="140"/>
      <c r="EY55" s="140"/>
      <c r="EZ55" s="141"/>
      <c r="FA55" s="396"/>
      <c r="FB55" s="140">
        <v>0.01</v>
      </c>
      <c r="FC55" s="141">
        <v>20</v>
      </c>
      <c r="FD55" s="140"/>
      <c r="FE55" s="140"/>
      <c r="FF55" s="140"/>
      <c r="FG55" s="141"/>
      <c r="FH55" s="396"/>
      <c r="FI55" s="140">
        <v>0.01</v>
      </c>
      <c r="FJ55" s="141">
        <v>20</v>
      </c>
      <c r="FK55" s="140"/>
      <c r="FL55" s="140"/>
      <c r="FM55" s="140"/>
      <c r="FN55" s="141"/>
      <c r="FO55" s="396"/>
      <c r="FP55" s="140">
        <v>0.02</v>
      </c>
      <c r="FQ55" s="141">
        <v>40</v>
      </c>
      <c r="FR55" s="140"/>
      <c r="FS55" s="140"/>
      <c r="FT55" s="140"/>
      <c r="FU55" s="141"/>
      <c r="FV55" s="396"/>
      <c r="FW55" s="140">
        <v>0.01</v>
      </c>
      <c r="FX55" s="141">
        <v>20</v>
      </c>
      <c r="FY55" s="140"/>
      <c r="FZ55" s="140"/>
      <c r="GA55" s="140"/>
      <c r="GB55" s="141"/>
      <c r="GC55" s="396"/>
      <c r="GD55" s="467" t="str">
        <f t="shared" si="6"/>
        <v>BCK-44 A                 </v>
      </c>
      <c r="GE55" s="18">
        <f t="shared" si="24"/>
        <v>0.6000000000000002</v>
      </c>
      <c r="GF55" s="17">
        <f t="shared" si="24"/>
        <v>1200</v>
      </c>
      <c r="GG55" s="18">
        <f t="shared" si="24"/>
        <v>0</v>
      </c>
      <c r="GH55" s="18">
        <f t="shared" si="24"/>
        <v>0</v>
      </c>
      <c r="GI55" s="18">
        <f t="shared" si="24"/>
        <v>0</v>
      </c>
      <c r="GJ55" s="17">
        <f t="shared" si="24"/>
        <v>0</v>
      </c>
      <c r="GK55" s="396"/>
      <c r="GL55" s="19"/>
      <c r="GM55" s="19"/>
      <c r="GN55" s="84"/>
      <c r="GO55" s="84"/>
      <c r="GP55" s="84"/>
      <c r="GQ55" s="19"/>
      <c r="GU55" s="20"/>
      <c r="GV55" s="20"/>
      <c r="GW55" s="20"/>
    </row>
    <row r="56" spans="1:205" ht="15.75">
      <c r="A56" s="350"/>
      <c r="B56" s="22"/>
      <c r="C56" s="22" t="s">
        <v>8</v>
      </c>
      <c r="D56" s="151">
        <f>SUM(D34:D55)</f>
        <v>0.03</v>
      </c>
      <c r="E56" s="151">
        <f aca="true" t="shared" si="25" ref="E56:BP56">SUM(E34:E55)</f>
        <v>60</v>
      </c>
      <c r="F56" s="151">
        <f t="shared" si="25"/>
        <v>0</v>
      </c>
      <c r="G56" s="151">
        <f t="shared" si="25"/>
        <v>0</v>
      </c>
      <c r="H56" s="151">
        <f t="shared" si="25"/>
        <v>0</v>
      </c>
      <c r="I56" s="410">
        <f t="shared" si="25"/>
        <v>0</v>
      </c>
      <c r="J56" s="399"/>
      <c r="K56" s="421">
        <f t="shared" si="25"/>
        <v>0.02</v>
      </c>
      <c r="L56" s="151">
        <f t="shared" si="25"/>
        <v>40</v>
      </c>
      <c r="M56" s="151">
        <f t="shared" si="25"/>
        <v>0</v>
      </c>
      <c r="N56" s="151">
        <f t="shared" si="25"/>
        <v>0</v>
      </c>
      <c r="O56" s="151">
        <f t="shared" si="25"/>
        <v>0</v>
      </c>
      <c r="P56" s="151">
        <f t="shared" si="25"/>
        <v>0</v>
      </c>
      <c r="Q56" s="399"/>
      <c r="R56" s="151">
        <f t="shared" si="25"/>
        <v>0.02</v>
      </c>
      <c r="S56" s="151">
        <f t="shared" si="25"/>
        <v>40</v>
      </c>
      <c r="T56" s="151">
        <f t="shared" si="25"/>
        <v>0</v>
      </c>
      <c r="U56" s="151">
        <f t="shared" si="25"/>
        <v>0</v>
      </c>
      <c r="V56" s="151">
        <f t="shared" si="25"/>
        <v>0</v>
      </c>
      <c r="W56" s="151">
        <f t="shared" si="25"/>
        <v>0</v>
      </c>
      <c r="X56" s="399"/>
      <c r="Y56" s="151">
        <f t="shared" si="25"/>
        <v>0.02</v>
      </c>
      <c r="Z56" s="151">
        <f t="shared" si="25"/>
        <v>40</v>
      </c>
      <c r="AA56" s="151">
        <f t="shared" si="25"/>
        <v>0</v>
      </c>
      <c r="AB56" s="151">
        <f t="shared" si="25"/>
        <v>0</v>
      </c>
      <c r="AC56" s="151">
        <f t="shared" si="25"/>
        <v>0</v>
      </c>
      <c r="AD56" s="151">
        <f t="shared" si="25"/>
        <v>0</v>
      </c>
      <c r="AE56" s="399"/>
      <c r="AF56" s="151">
        <f t="shared" si="25"/>
        <v>0.02</v>
      </c>
      <c r="AG56" s="151">
        <f t="shared" si="25"/>
        <v>40</v>
      </c>
      <c r="AH56" s="151">
        <f t="shared" si="25"/>
        <v>0</v>
      </c>
      <c r="AI56" s="151">
        <f t="shared" si="25"/>
        <v>0</v>
      </c>
      <c r="AJ56" s="151">
        <f t="shared" si="25"/>
        <v>0</v>
      </c>
      <c r="AK56" s="151">
        <f t="shared" si="25"/>
        <v>0</v>
      </c>
      <c r="AL56" s="399"/>
      <c r="AM56" s="151">
        <f t="shared" si="25"/>
        <v>0.02</v>
      </c>
      <c r="AN56" s="151">
        <f t="shared" si="25"/>
        <v>40</v>
      </c>
      <c r="AO56" s="151">
        <f t="shared" si="25"/>
        <v>0</v>
      </c>
      <c r="AP56" s="151">
        <f t="shared" si="25"/>
        <v>0</v>
      </c>
      <c r="AQ56" s="151">
        <f t="shared" si="25"/>
        <v>0</v>
      </c>
      <c r="AR56" s="151">
        <f t="shared" si="25"/>
        <v>0</v>
      </c>
      <c r="AS56" s="399"/>
      <c r="AT56" s="151">
        <f t="shared" si="25"/>
        <v>0.03</v>
      </c>
      <c r="AU56" s="151">
        <f t="shared" si="25"/>
        <v>60</v>
      </c>
      <c r="AV56" s="151">
        <f t="shared" si="25"/>
        <v>0</v>
      </c>
      <c r="AW56" s="151">
        <f t="shared" si="25"/>
        <v>0</v>
      </c>
      <c r="AX56" s="151">
        <f t="shared" si="25"/>
        <v>0</v>
      </c>
      <c r="AY56" s="151">
        <f t="shared" si="25"/>
        <v>0</v>
      </c>
      <c r="AZ56" s="399"/>
      <c r="BA56" s="151">
        <f t="shared" si="25"/>
        <v>0.05</v>
      </c>
      <c r="BB56" s="151">
        <f t="shared" si="25"/>
        <v>100</v>
      </c>
      <c r="BC56" s="151">
        <f t="shared" si="25"/>
        <v>0</v>
      </c>
      <c r="BD56" s="151">
        <f t="shared" si="25"/>
        <v>0</v>
      </c>
      <c r="BE56" s="151">
        <f t="shared" si="25"/>
        <v>0</v>
      </c>
      <c r="BF56" s="151">
        <f>SUM(BF34:BF55)</f>
        <v>0</v>
      </c>
      <c r="BG56" s="151">
        <f>SUM(BG34:BG55)</f>
        <v>0</v>
      </c>
      <c r="BH56" s="151">
        <f t="shared" si="25"/>
        <v>0.04</v>
      </c>
      <c r="BI56" s="151">
        <f t="shared" si="25"/>
        <v>80</v>
      </c>
      <c r="BJ56" s="151">
        <f t="shared" si="25"/>
        <v>0</v>
      </c>
      <c r="BK56" s="151">
        <f t="shared" si="25"/>
        <v>0</v>
      </c>
      <c r="BL56" s="151">
        <f t="shared" si="25"/>
        <v>0</v>
      </c>
      <c r="BM56" s="151">
        <f t="shared" si="25"/>
        <v>0</v>
      </c>
      <c r="BN56" s="399"/>
      <c r="BO56" s="151">
        <f t="shared" si="25"/>
        <v>0.03</v>
      </c>
      <c r="BP56" s="151">
        <f t="shared" si="25"/>
        <v>60</v>
      </c>
      <c r="BQ56" s="151">
        <f aca="true" t="shared" si="26" ref="BQ56:EB56">SUM(BQ34:BQ55)</f>
        <v>0</v>
      </c>
      <c r="BR56" s="151">
        <f t="shared" si="26"/>
        <v>0</v>
      </c>
      <c r="BS56" s="151">
        <f t="shared" si="26"/>
        <v>0</v>
      </c>
      <c r="BT56" s="151">
        <f t="shared" si="26"/>
        <v>0</v>
      </c>
      <c r="BU56" s="399"/>
      <c r="BV56" s="151">
        <f t="shared" si="26"/>
        <v>0.04</v>
      </c>
      <c r="BW56" s="151">
        <f t="shared" si="26"/>
        <v>80</v>
      </c>
      <c r="BX56" s="151">
        <f t="shared" si="26"/>
        <v>0</v>
      </c>
      <c r="BY56" s="151">
        <f t="shared" si="26"/>
        <v>0</v>
      </c>
      <c r="BZ56" s="151">
        <f t="shared" si="26"/>
        <v>0</v>
      </c>
      <c r="CA56" s="151">
        <f t="shared" si="26"/>
        <v>0</v>
      </c>
      <c r="CB56" s="399"/>
      <c r="CC56" s="151">
        <f t="shared" si="26"/>
        <v>0.01</v>
      </c>
      <c r="CD56" s="151">
        <f t="shared" si="26"/>
        <v>20</v>
      </c>
      <c r="CE56" s="151">
        <f t="shared" si="26"/>
        <v>0</v>
      </c>
      <c r="CF56" s="151">
        <f t="shared" si="26"/>
        <v>0</v>
      </c>
      <c r="CG56" s="151">
        <f t="shared" si="26"/>
        <v>0</v>
      </c>
      <c r="CH56" s="151">
        <f t="shared" si="26"/>
        <v>0</v>
      </c>
      <c r="CI56" s="399"/>
      <c r="CJ56" s="151">
        <f t="shared" si="26"/>
        <v>0.04</v>
      </c>
      <c r="CK56" s="151">
        <f t="shared" si="26"/>
        <v>80</v>
      </c>
      <c r="CL56" s="151">
        <f t="shared" si="26"/>
        <v>0</v>
      </c>
      <c r="CM56" s="151">
        <f t="shared" si="26"/>
        <v>0</v>
      </c>
      <c r="CN56" s="151">
        <f t="shared" si="26"/>
        <v>0</v>
      </c>
      <c r="CO56" s="151">
        <f t="shared" si="26"/>
        <v>0</v>
      </c>
      <c r="CP56" s="399"/>
      <c r="CQ56" s="151">
        <f t="shared" si="26"/>
        <v>0.03</v>
      </c>
      <c r="CR56" s="151">
        <f t="shared" si="26"/>
        <v>60</v>
      </c>
      <c r="CS56" s="151">
        <f t="shared" si="26"/>
        <v>0</v>
      </c>
      <c r="CT56" s="151">
        <f t="shared" si="26"/>
        <v>0</v>
      </c>
      <c r="CU56" s="151">
        <f t="shared" si="26"/>
        <v>0</v>
      </c>
      <c r="CV56" s="151">
        <f t="shared" si="26"/>
        <v>0</v>
      </c>
      <c r="CW56" s="399"/>
      <c r="CX56" s="151">
        <f t="shared" si="26"/>
        <v>0.03</v>
      </c>
      <c r="CY56" s="151">
        <f t="shared" si="26"/>
        <v>60</v>
      </c>
      <c r="CZ56" s="151">
        <f t="shared" si="26"/>
        <v>0</v>
      </c>
      <c r="DA56" s="151">
        <f t="shared" si="26"/>
        <v>0</v>
      </c>
      <c r="DB56" s="151">
        <f t="shared" si="26"/>
        <v>0</v>
      </c>
      <c r="DC56" s="151">
        <f t="shared" si="26"/>
        <v>0</v>
      </c>
      <c r="DD56" s="399"/>
      <c r="DE56" s="151">
        <f t="shared" si="26"/>
        <v>0.03</v>
      </c>
      <c r="DF56" s="151">
        <f t="shared" si="26"/>
        <v>60</v>
      </c>
      <c r="DG56" s="151">
        <f t="shared" si="26"/>
        <v>0</v>
      </c>
      <c r="DH56" s="151">
        <f t="shared" si="26"/>
        <v>0</v>
      </c>
      <c r="DI56" s="151">
        <f t="shared" si="26"/>
        <v>0</v>
      </c>
      <c r="DJ56" s="151">
        <f t="shared" si="26"/>
        <v>0</v>
      </c>
      <c r="DK56" s="399"/>
      <c r="DL56" s="151">
        <f t="shared" si="26"/>
        <v>0.02</v>
      </c>
      <c r="DM56" s="151">
        <f t="shared" si="26"/>
        <v>40</v>
      </c>
      <c r="DN56" s="151">
        <f t="shared" si="26"/>
        <v>0</v>
      </c>
      <c r="DO56" s="151">
        <f t="shared" si="26"/>
        <v>0</v>
      </c>
      <c r="DP56" s="151">
        <f t="shared" si="26"/>
        <v>0</v>
      </c>
      <c r="DQ56" s="151">
        <f t="shared" si="26"/>
        <v>0</v>
      </c>
      <c r="DR56" s="399"/>
      <c r="DS56" s="151">
        <f t="shared" si="26"/>
        <v>0.01</v>
      </c>
      <c r="DT56" s="151">
        <f t="shared" si="26"/>
        <v>20</v>
      </c>
      <c r="DU56" s="151">
        <f t="shared" si="26"/>
        <v>0</v>
      </c>
      <c r="DV56" s="151">
        <f t="shared" si="26"/>
        <v>0</v>
      </c>
      <c r="DW56" s="151">
        <f t="shared" si="26"/>
        <v>0</v>
      </c>
      <c r="DX56" s="151">
        <f t="shared" si="26"/>
        <v>0</v>
      </c>
      <c r="DY56" s="399"/>
      <c r="DZ56" s="151">
        <f t="shared" si="26"/>
        <v>0.03</v>
      </c>
      <c r="EA56" s="151">
        <f t="shared" si="26"/>
        <v>60</v>
      </c>
      <c r="EB56" s="151">
        <f t="shared" si="26"/>
        <v>0</v>
      </c>
      <c r="EC56" s="151">
        <f aca="true" t="shared" si="27" ref="EC56:GB56">SUM(EC34:EC55)</f>
        <v>0</v>
      </c>
      <c r="ED56" s="151">
        <f t="shared" si="27"/>
        <v>0</v>
      </c>
      <c r="EE56" s="151">
        <f t="shared" si="27"/>
        <v>0</v>
      </c>
      <c r="EF56" s="399"/>
      <c r="EG56" s="151">
        <f t="shared" si="27"/>
        <v>0.01</v>
      </c>
      <c r="EH56" s="151">
        <f t="shared" si="27"/>
        <v>20</v>
      </c>
      <c r="EI56" s="151">
        <f t="shared" si="27"/>
        <v>0</v>
      </c>
      <c r="EJ56" s="151">
        <f t="shared" si="27"/>
        <v>0</v>
      </c>
      <c r="EK56" s="151">
        <f t="shared" si="27"/>
        <v>0</v>
      </c>
      <c r="EL56" s="151">
        <f t="shared" si="27"/>
        <v>0</v>
      </c>
      <c r="EM56" s="399"/>
      <c r="EN56" s="151">
        <f t="shared" si="27"/>
        <v>0.01</v>
      </c>
      <c r="EO56" s="151">
        <f t="shared" si="27"/>
        <v>20</v>
      </c>
      <c r="EP56" s="151">
        <f t="shared" si="27"/>
        <v>0</v>
      </c>
      <c r="EQ56" s="151">
        <f t="shared" si="27"/>
        <v>0</v>
      </c>
      <c r="ER56" s="151">
        <f t="shared" si="27"/>
        <v>0</v>
      </c>
      <c r="ES56" s="151">
        <f t="shared" si="27"/>
        <v>0</v>
      </c>
      <c r="ET56" s="399"/>
      <c r="EU56" s="151">
        <f t="shared" si="27"/>
        <v>0.01</v>
      </c>
      <c r="EV56" s="151">
        <f t="shared" si="27"/>
        <v>20</v>
      </c>
      <c r="EW56" s="151">
        <f t="shared" si="27"/>
        <v>0</v>
      </c>
      <c r="EX56" s="151">
        <f t="shared" si="27"/>
        <v>0</v>
      </c>
      <c r="EY56" s="151">
        <f t="shared" si="27"/>
        <v>0</v>
      </c>
      <c r="EZ56" s="151">
        <f t="shared" si="27"/>
        <v>0</v>
      </c>
      <c r="FA56" s="399"/>
      <c r="FB56" s="151">
        <f t="shared" si="27"/>
        <v>0.01</v>
      </c>
      <c r="FC56" s="151">
        <f t="shared" si="27"/>
        <v>20</v>
      </c>
      <c r="FD56" s="151">
        <f t="shared" si="27"/>
        <v>0</v>
      </c>
      <c r="FE56" s="151">
        <f t="shared" si="27"/>
        <v>0</v>
      </c>
      <c r="FF56" s="151">
        <f t="shared" si="27"/>
        <v>0</v>
      </c>
      <c r="FG56" s="151">
        <f t="shared" si="27"/>
        <v>0</v>
      </c>
      <c r="FH56" s="399"/>
      <c r="FI56" s="151">
        <f t="shared" si="27"/>
        <v>0.01</v>
      </c>
      <c r="FJ56" s="151">
        <f t="shared" si="27"/>
        <v>20</v>
      </c>
      <c r="FK56" s="151">
        <f t="shared" si="27"/>
        <v>0</v>
      </c>
      <c r="FL56" s="151">
        <f t="shared" si="27"/>
        <v>0</v>
      </c>
      <c r="FM56" s="151">
        <f t="shared" si="27"/>
        <v>0</v>
      </c>
      <c r="FN56" s="151">
        <f t="shared" si="27"/>
        <v>0</v>
      </c>
      <c r="FO56" s="399"/>
      <c r="FP56" s="151">
        <f t="shared" si="27"/>
        <v>0.02</v>
      </c>
      <c r="FQ56" s="151">
        <f t="shared" si="27"/>
        <v>40</v>
      </c>
      <c r="FR56" s="151">
        <f t="shared" si="27"/>
        <v>0</v>
      </c>
      <c r="FS56" s="151">
        <f t="shared" si="27"/>
        <v>0</v>
      </c>
      <c r="FT56" s="151">
        <f t="shared" si="27"/>
        <v>0</v>
      </c>
      <c r="FU56" s="151">
        <f t="shared" si="27"/>
        <v>0</v>
      </c>
      <c r="FV56" s="399"/>
      <c r="FW56" s="151">
        <f t="shared" si="27"/>
        <v>0.01</v>
      </c>
      <c r="FX56" s="151">
        <f t="shared" si="27"/>
        <v>20</v>
      </c>
      <c r="FY56" s="151">
        <f t="shared" si="27"/>
        <v>0</v>
      </c>
      <c r="FZ56" s="151">
        <f t="shared" si="27"/>
        <v>0</v>
      </c>
      <c r="GA56" s="151">
        <f t="shared" si="27"/>
        <v>0</v>
      </c>
      <c r="GB56" s="151">
        <f t="shared" si="27"/>
        <v>0</v>
      </c>
      <c r="GC56" s="399"/>
      <c r="GD56" s="467">
        <f t="shared" si="6"/>
        <v>0</v>
      </c>
      <c r="GE56" s="24">
        <f>SUM(GE34:GE55)</f>
        <v>0.6000000000000002</v>
      </c>
      <c r="GF56" s="24">
        <f>SUM(GF34:GF55)</f>
        <v>1200</v>
      </c>
      <c r="GG56" s="24">
        <f>SUM(GG34:GG55)</f>
        <v>0</v>
      </c>
      <c r="GH56" s="24">
        <f>SUM(GH34:GH55)</f>
        <v>0</v>
      </c>
      <c r="GI56" s="24">
        <f>SUM(GI34:GI55)</f>
        <v>0</v>
      </c>
      <c r="GJ56" s="24">
        <f>SUM(GJ34:GJ55)</f>
        <v>0</v>
      </c>
      <c r="GK56" s="399"/>
      <c r="GL56" s="19"/>
      <c r="GM56" s="19"/>
      <c r="GN56" s="84"/>
      <c r="GO56" s="84"/>
      <c r="GP56" s="84"/>
      <c r="GQ56" s="19"/>
      <c r="GU56" s="24"/>
      <c r="GV56" s="24"/>
      <c r="GW56" s="24"/>
    </row>
    <row r="57" spans="1:205" ht="15.75">
      <c r="A57" s="349">
        <v>49</v>
      </c>
      <c r="B57" s="11" t="s">
        <v>68</v>
      </c>
      <c r="C57" s="10" t="s">
        <v>382</v>
      </c>
      <c r="D57" s="140">
        <v>2.2</v>
      </c>
      <c r="E57" s="141">
        <v>220</v>
      </c>
      <c r="F57" s="140">
        <v>1.2</v>
      </c>
      <c r="G57" s="140">
        <v>0.2</v>
      </c>
      <c r="H57" s="140">
        <v>1.2</v>
      </c>
      <c r="I57" s="407">
        <v>55</v>
      </c>
      <c r="J57" s="435">
        <v>0</v>
      </c>
      <c r="K57" s="420">
        <v>0.9</v>
      </c>
      <c r="L57" s="141">
        <v>90</v>
      </c>
      <c r="M57" s="140">
        <v>1.08</v>
      </c>
      <c r="N57" s="140">
        <v>0.45</v>
      </c>
      <c r="O57" s="140">
        <v>1.02</v>
      </c>
      <c r="P57" s="141">
        <v>56</v>
      </c>
      <c r="Q57" s="435"/>
      <c r="R57" s="308">
        <v>3</v>
      </c>
      <c r="S57" s="309">
        <v>300</v>
      </c>
      <c r="T57" s="308">
        <v>2</v>
      </c>
      <c r="U57" s="308">
        <v>0.54</v>
      </c>
      <c r="V57" s="308">
        <v>1.53</v>
      </c>
      <c r="W57" s="309">
        <v>199</v>
      </c>
      <c r="X57" s="435"/>
      <c r="Y57" s="140">
        <v>1.5</v>
      </c>
      <c r="Z57" s="141">
        <v>150</v>
      </c>
      <c r="AA57" s="140">
        <v>1.85</v>
      </c>
      <c r="AB57" s="140">
        <v>0.32</v>
      </c>
      <c r="AC57" s="140">
        <v>1.8</v>
      </c>
      <c r="AD57" s="141">
        <v>92</v>
      </c>
      <c r="AE57" s="435">
        <v>10</v>
      </c>
      <c r="AF57" s="140">
        <v>3</v>
      </c>
      <c r="AG57" s="141">
        <v>300</v>
      </c>
      <c r="AH57" s="140">
        <v>3</v>
      </c>
      <c r="AI57" s="140">
        <v>0.9</v>
      </c>
      <c r="AJ57" s="140">
        <v>3</v>
      </c>
      <c r="AK57" s="141">
        <v>138</v>
      </c>
      <c r="AL57" s="435"/>
      <c r="AM57" s="140">
        <v>1.9</v>
      </c>
      <c r="AN57" s="141">
        <v>190</v>
      </c>
      <c r="AO57" s="140">
        <v>1.85</v>
      </c>
      <c r="AP57" s="140">
        <v>1</v>
      </c>
      <c r="AQ57" s="140">
        <v>1.65</v>
      </c>
      <c r="AR57" s="141">
        <v>35</v>
      </c>
      <c r="AS57" s="435">
        <v>0</v>
      </c>
      <c r="AT57" s="140">
        <v>1.7</v>
      </c>
      <c r="AU57" s="141">
        <v>170</v>
      </c>
      <c r="AV57" s="140">
        <v>1.7</v>
      </c>
      <c r="AW57" s="140">
        <v>0.74</v>
      </c>
      <c r="AX57" s="140">
        <v>1.7</v>
      </c>
      <c r="AY57" s="141">
        <v>96</v>
      </c>
      <c r="AZ57" s="435"/>
      <c r="BA57" s="140">
        <v>3.3</v>
      </c>
      <c r="BB57" s="141">
        <v>330</v>
      </c>
      <c r="BC57" s="140">
        <v>2.45</v>
      </c>
      <c r="BD57" s="140">
        <v>0</v>
      </c>
      <c r="BE57" s="140">
        <v>2.43</v>
      </c>
      <c r="BF57" s="141">
        <v>143</v>
      </c>
      <c r="BG57" s="435">
        <v>0</v>
      </c>
      <c r="BH57" s="140">
        <v>2</v>
      </c>
      <c r="BI57" s="141">
        <v>200</v>
      </c>
      <c r="BJ57" s="140">
        <v>2</v>
      </c>
      <c r="BK57" s="140">
        <v>0.51</v>
      </c>
      <c r="BL57" s="140">
        <v>1.5</v>
      </c>
      <c r="BM57" s="141">
        <v>83</v>
      </c>
      <c r="BN57" s="435">
        <v>0</v>
      </c>
      <c r="BO57" s="140">
        <v>1.7</v>
      </c>
      <c r="BP57" s="141">
        <v>170</v>
      </c>
      <c r="BQ57" s="140">
        <v>1.5</v>
      </c>
      <c r="BR57" s="140">
        <v>0.28</v>
      </c>
      <c r="BS57" s="140">
        <v>1.13</v>
      </c>
      <c r="BT57" s="141">
        <v>60</v>
      </c>
      <c r="BU57" s="435"/>
      <c r="BV57" s="140">
        <v>3.8</v>
      </c>
      <c r="BW57" s="141">
        <v>380</v>
      </c>
      <c r="BX57" s="140">
        <v>1.6</v>
      </c>
      <c r="BY57" s="140">
        <v>0</v>
      </c>
      <c r="BZ57" s="140">
        <v>1.6</v>
      </c>
      <c r="CA57" s="141">
        <v>203</v>
      </c>
      <c r="CB57" s="435">
        <v>0</v>
      </c>
      <c r="CC57" s="140">
        <v>1.8</v>
      </c>
      <c r="CD57" s="141">
        <v>180</v>
      </c>
      <c r="CE57" s="140">
        <v>0.6</v>
      </c>
      <c r="CF57" s="140">
        <v>0.04</v>
      </c>
      <c r="CG57" s="140">
        <v>0.6</v>
      </c>
      <c r="CH57" s="141">
        <v>33</v>
      </c>
      <c r="CI57" s="435">
        <v>0</v>
      </c>
      <c r="CJ57" s="140">
        <v>1.5</v>
      </c>
      <c r="CK57" s="141">
        <v>150</v>
      </c>
      <c r="CL57" s="140">
        <v>0.35</v>
      </c>
      <c r="CM57" s="140">
        <v>0</v>
      </c>
      <c r="CN57" s="140">
        <v>0.35</v>
      </c>
      <c r="CO57" s="141">
        <v>16</v>
      </c>
      <c r="CP57" s="435"/>
      <c r="CQ57" s="140">
        <v>1</v>
      </c>
      <c r="CR57" s="141">
        <v>100</v>
      </c>
      <c r="CS57" s="140">
        <v>0.76</v>
      </c>
      <c r="CT57" s="140">
        <v>0.21</v>
      </c>
      <c r="CU57" s="140">
        <v>0.63</v>
      </c>
      <c r="CV57" s="141">
        <v>60</v>
      </c>
      <c r="CW57" s="435">
        <v>0</v>
      </c>
      <c r="CX57" s="140">
        <v>1.6</v>
      </c>
      <c r="CY57" s="141">
        <v>160</v>
      </c>
      <c r="CZ57" s="140">
        <v>1.71</v>
      </c>
      <c r="DA57" s="140">
        <v>0.5</v>
      </c>
      <c r="DB57" s="140">
        <v>1.69</v>
      </c>
      <c r="DC57" s="141">
        <v>157</v>
      </c>
      <c r="DD57" s="435">
        <v>10</v>
      </c>
      <c r="DE57" s="140">
        <v>1.5</v>
      </c>
      <c r="DF57" s="141">
        <v>150</v>
      </c>
      <c r="DG57" s="140">
        <v>1.5</v>
      </c>
      <c r="DH57" s="140">
        <v>0.5</v>
      </c>
      <c r="DI57" s="140">
        <v>1.5</v>
      </c>
      <c r="DJ57" s="141">
        <v>72</v>
      </c>
      <c r="DK57" s="435">
        <v>0</v>
      </c>
      <c r="DL57" s="140">
        <v>0.3</v>
      </c>
      <c r="DM57" s="141">
        <v>30</v>
      </c>
      <c r="DN57" s="140">
        <v>0.38</v>
      </c>
      <c r="DO57" s="140">
        <v>0.03</v>
      </c>
      <c r="DP57" s="140">
        <v>0.32</v>
      </c>
      <c r="DQ57" s="141">
        <v>15</v>
      </c>
      <c r="DR57" s="435"/>
      <c r="DS57" s="140">
        <v>0.2</v>
      </c>
      <c r="DT57" s="141">
        <v>20</v>
      </c>
      <c r="DU57" s="140">
        <v>0.06</v>
      </c>
      <c r="DV57" s="140">
        <v>0.02</v>
      </c>
      <c r="DW57" s="140">
        <v>0.05</v>
      </c>
      <c r="DX57" s="141">
        <v>3</v>
      </c>
      <c r="DY57" s="435"/>
      <c r="DZ57" s="140">
        <v>2</v>
      </c>
      <c r="EA57" s="141">
        <v>200</v>
      </c>
      <c r="EB57" s="140">
        <v>0.63</v>
      </c>
      <c r="EC57" s="140">
        <v>0.21</v>
      </c>
      <c r="ED57" s="140">
        <v>0.63</v>
      </c>
      <c r="EE57" s="141">
        <v>65</v>
      </c>
      <c r="EF57" s="435"/>
      <c r="EG57" s="140">
        <v>0.9</v>
      </c>
      <c r="EH57" s="141">
        <v>90</v>
      </c>
      <c r="EI57" s="140">
        <v>0.9</v>
      </c>
      <c r="EJ57" s="140">
        <v>0</v>
      </c>
      <c r="EK57" s="140">
        <v>0.5</v>
      </c>
      <c r="EL57" s="141">
        <v>50</v>
      </c>
      <c r="EM57" s="435"/>
      <c r="EN57" s="140">
        <v>0.2</v>
      </c>
      <c r="EO57" s="141">
        <v>20</v>
      </c>
      <c r="EP57" s="140">
        <v>0.19</v>
      </c>
      <c r="EQ57" s="140">
        <v>0.04</v>
      </c>
      <c r="ER57" s="140">
        <v>0.18</v>
      </c>
      <c r="ES57" s="141">
        <v>9</v>
      </c>
      <c r="ET57" s="435"/>
      <c r="EU57" s="140">
        <v>0.2</v>
      </c>
      <c r="EV57" s="141">
        <v>20</v>
      </c>
      <c r="EW57" s="140">
        <v>0.05</v>
      </c>
      <c r="EX57" s="140">
        <v>0.01</v>
      </c>
      <c r="EY57" s="140">
        <v>0.05</v>
      </c>
      <c r="EZ57" s="141">
        <v>0</v>
      </c>
      <c r="FA57" s="435">
        <v>0</v>
      </c>
      <c r="FB57" s="140">
        <v>0.2</v>
      </c>
      <c r="FC57" s="141">
        <v>20</v>
      </c>
      <c r="FD57" s="140">
        <v>0.13</v>
      </c>
      <c r="FE57" s="140">
        <v>0.04</v>
      </c>
      <c r="FF57" s="140">
        <v>0.13</v>
      </c>
      <c r="FG57" s="141">
        <v>4</v>
      </c>
      <c r="FH57" s="435"/>
      <c r="FI57" s="140">
        <v>0</v>
      </c>
      <c r="FJ57" s="141">
        <v>0</v>
      </c>
      <c r="FK57" s="140">
        <v>0.01</v>
      </c>
      <c r="FL57" s="140"/>
      <c r="FM57" s="140"/>
      <c r="FN57" s="141"/>
      <c r="FO57" s="435"/>
      <c r="FP57" s="140">
        <v>1.6</v>
      </c>
      <c r="FQ57" s="141">
        <v>160</v>
      </c>
      <c r="FR57" s="140">
        <v>1.41</v>
      </c>
      <c r="FS57" s="140">
        <v>0.23</v>
      </c>
      <c r="FT57" s="140">
        <v>1.14</v>
      </c>
      <c r="FU57" s="141">
        <v>11</v>
      </c>
      <c r="FV57" s="435"/>
      <c r="FW57" s="140">
        <v>0.3</v>
      </c>
      <c r="FX57" s="141">
        <v>30</v>
      </c>
      <c r="FY57" s="140">
        <v>0.15</v>
      </c>
      <c r="FZ57" s="140">
        <v>0.1</v>
      </c>
      <c r="GA57" s="140">
        <v>0.15</v>
      </c>
      <c r="GB57" s="140">
        <v>10</v>
      </c>
      <c r="GC57" s="435"/>
      <c r="GD57" s="467" t="str">
        <f t="shared" si="6"/>
        <v>BCK-47                     </v>
      </c>
      <c r="GE57" s="18">
        <f aca="true" t="shared" si="28" ref="GE57:GE71">D57+K57+R57+Y57+AF57+AM57+AT57+BA57+BH57+BO57+BV57+CC57+CJ57+CQ57+CX57+DE57+DL57+DS57+DZ57+EG57+EN57+EU57+FB57+FI57+FP57+FW57</f>
        <v>38.30000000000001</v>
      </c>
      <c r="GF57" s="17">
        <f aca="true" t="shared" si="29" ref="GF57:GF71">E57+L57+S57+Z57+AG57+AN57+AU57+BB57+BI57+BP57+BW57+CD57+CK57+CR57+CY57+DF57+DM57+DT57+EA57+EH57+EO57+EV57+FC57+FJ57+FQ57+FX57</f>
        <v>3830</v>
      </c>
      <c r="GG57" s="18">
        <f aca="true" t="shared" si="30" ref="GG57:GG71">F57+M57+T57+AA57+AH57+AO57+AV57+BC57+BJ57+BQ57+BX57+CE57+CL57+CS57+CZ57+DG57+DN57+DU57+EB57+EI57+EP57+EW57+FD57+FK57+FR57+FY57</f>
        <v>29.060000000000002</v>
      </c>
      <c r="GH57" s="18">
        <f aca="true" t="shared" si="31" ref="GH57:GH71">G57+N57+U57+AB57+AI57+AP57+AW57+BD57+BK57+BR57+BY57+CF57+CM57+CT57+DA57+DH57+DO57+DV57+EC57+EJ57+EQ57+EX57+FE57+FL57+FS57+FZ57</f>
        <v>6.87</v>
      </c>
      <c r="GI57" s="18">
        <f aca="true" t="shared" si="32" ref="GI57:GI71">H57+O57+V57+AC57+AJ57+AQ57+AX57+BE57+BL57+BS57+BZ57+CG57+CN57+CU57+DB57+DI57+DP57+DW57+ED57+EK57+ER57+EY57+FF57+FM57+FT57+GA57</f>
        <v>26.480000000000004</v>
      </c>
      <c r="GJ57" s="17">
        <f aca="true" t="shared" si="33" ref="GJ57:GK71">I57+P57+W57+AD57+AK57+AR57+AY57+BF57+BM57+BT57+CA57+CH57+CO57+CV57+DC57+DJ57+DQ57+DX57+EE57+EL57+ES57+EZ57+FG57+FN57+FU57+GB57</f>
        <v>1665</v>
      </c>
      <c r="GK57" s="483">
        <f t="shared" si="33"/>
        <v>20</v>
      </c>
      <c r="GL57" s="19"/>
      <c r="GM57" s="19"/>
      <c r="GN57" s="84"/>
      <c r="GO57" s="84"/>
      <c r="GP57" s="84"/>
      <c r="GQ57" s="19"/>
      <c r="GU57" s="20"/>
      <c r="GV57" s="20"/>
      <c r="GW57" s="20"/>
    </row>
    <row r="58" spans="1:205" ht="15.75">
      <c r="A58" s="349">
        <v>50</v>
      </c>
      <c r="B58" s="11" t="s">
        <v>170</v>
      </c>
      <c r="C58" s="11" t="s">
        <v>111</v>
      </c>
      <c r="D58" s="140">
        <v>0</v>
      </c>
      <c r="E58" s="141">
        <v>0</v>
      </c>
      <c r="F58" s="140">
        <v>0</v>
      </c>
      <c r="G58" s="140">
        <v>0</v>
      </c>
      <c r="H58" s="140">
        <v>0</v>
      </c>
      <c r="I58" s="407">
        <v>0</v>
      </c>
      <c r="J58" s="396"/>
      <c r="K58" s="420">
        <v>0</v>
      </c>
      <c r="L58" s="141">
        <v>0</v>
      </c>
      <c r="M58" s="140">
        <v>0</v>
      </c>
      <c r="N58" s="140">
        <v>0</v>
      </c>
      <c r="O58" s="140">
        <v>0</v>
      </c>
      <c r="P58" s="141">
        <v>0</v>
      </c>
      <c r="Q58" s="396"/>
      <c r="R58" s="308">
        <v>0</v>
      </c>
      <c r="S58" s="309">
        <v>0</v>
      </c>
      <c r="T58" s="308">
        <v>0</v>
      </c>
      <c r="U58" s="308">
        <v>0</v>
      </c>
      <c r="V58" s="308">
        <v>0</v>
      </c>
      <c r="W58" s="309">
        <v>0</v>
      </c>
      <c r="X58" s="396"/>
      <c r="Y58" s="140">
        <v>0</v>
      </c>
      <c r="Z58" s="141">
        <v>0</v>
      </c>
      <c r="AA58" s="140">
        <v>0</v>
      </c>
      <c r="AB58" s="140">
        <v>0</v>
      </c>
      <c r="AC58" s="140">
        <v>0</v>
      </c>
      <c r="AD58" s="141">
        <v>0</v>
      </c>
      <c r="AE58" s="396"/>
      <c r="AF58" s="140">
        <v>0</v>
      </c>
      <c r="AG58" s="141">
        <v>0</v>
      </c>
      <c r="AH58" s="140">
        <v>0</v>
      </c>
      <c r="AI58" s="140">
        <v>0</v>
      </c>
      <c r="AJ58" s="140">
        <v>0</v>
      </c>
      <c r="AK58" s="141">
        <v>0</v>
      </c>
      <c r="AL58" s="396"/>
      <c r="AM58" s="140">
        <v>0</v>
      </c>
      <c r="AN58" s="141">
        <v>0</v>
      </c>
      <c r="AO58" s="140">
        <v>0</v>
      </c>
      <c r="AP58" s="140">
        <v>0</v>
      </c>
      <c r="AQ58" s="140">
        <v>0</v>
      </c>
      <c r="AR58" s="141">
        <v>0</v>
      </c>
      <c r="AS58" s="396"/>
      <c r="AT58" s="140">
        <v>0</v>
      </c>
      <c r="AU58" s="141">
        <v>0</v>
      </c>
      <c r="AV58" s="140">
        <v>0</v>
      </c>
      <c r="AW58" s="140">
        <v>0</v>
      </c>
      <c r="AX58" s="140">
        <v>0</v>
      </c>
      <c r="AY58" s="141">
        <v>0</v>
      </c>
      <c r="AZ58" s="396"/>
      <c r="BA58" s="140">
        <v>0</v>
      </c>
      <c r="BB58" s="141">
        <v>0</v>
      </c>
      <c r="BC58" s="140">
        <v>0</v>
      </c>
      <c r="BD58" s="140">
        <v>0</v>
      </c>
      <c r="BE58" s="140">
        <v>0</v>
      </c>
      <c r="BF58" s="141">
        <v>0</v>
      </c>
      <c r="BG58" s="396"/>
      <c r="BH58" s="140">
        <v>0</v>
      </c>
      <c r="BI58" s="141">
        <v>0</v>
      </c>
      <c r="BJ58" s="140">
        <v>0</v>
      </c>
      <c r="BK58" s="140">
        <v>0</v>
      </c>
      <c r="BL58" s="140">
        <v>0</v>
      </c>
      <c r="BM58" s="141">
        <v>0</v>
      </c>
      <c r="BN58" s="396"/>
      <c r="BO58" s="140">
        <v>0</v>
      </c>
      <c r="BP58" s="141">
        <v>0</v>
      </c>
      <c r="BQ58" s="140">
        <v>0</v>
      </c>
      <c r="BR58" s="140">
        <v>0</v>
      </c>
      <c r="BS58" s="140">
        <v>0</v>
      </c>
      <c r="BT58" s="141">
        <v>0</v>
      </c>
      <c r="BU58" s="396"/>
      <c r="BV58" s="140"/>
      <c r="BW58" s="141"/>
      <c r="BX58" s="140">
        <v>0</v>
      </c>
      <c r="BY58" s="140">
        <v>0</v>
      </c>
      <c r="BZ58" s="140">
        <v>0</v>
      </c>
      <c r="CA58" s="141">
        <v>0</v>
      </c>
      <c r="CB58" s="396"/>
      <c r="CC58" s="140"/>
      <c r="CD58" s="141"/>
      <c r="CE58" s="140"/>
      <c r="CF58" s="140"/>
      <c r="CG58" s="140"/>
      <c r="CH58" s="141"/>
      <c r="CI58" s="396"/>
      <c r="CJ58" s="140"/>
      <c r="CK58" s="141"/>
      <c r="CL58" s="140"/>
      <c r="CM58" s="140"/>
      <c r="CN58" s="140"/>
      <c r="CO58" s="141"/>
      <c r="CP58" s="396"/>
      <c r="CQ58" s="140"/>
      <c r="CR58" s="141"/>
      <c r="CS58" s="140"/>
      <c r="CT58" s="140"/>
      <c r="CU58" s="140"/>
      <c r="CV58" s="141"/>
      <c r="CW58" s="396"/>
      <c r="CX58" s="140"/>
      <c r="CY58" s="141"/>
      <c r="CZ58" s="140">
        <v>0.5</v>
      </c>
      <c r="DA58" s="140">
        <v>0.04</v>
      </c>
      <c r="DB58" s="140">
        <v>0.49</v>
      </c>
      <c r="DC58" s="141">
        <v>1</v>
      </c>
      <c r="DD58" s="396"/>
      <c r="DE58" s="140"/>
      <c r="DF58" s="141"/>
      <c r="DG58" s="140"/>
      <c r="DH58" s="140"/>
      <c r="DI58" s="140"/>
      <c r="DJ58" s="141"/>
      <c r="DK58" s="396"/>
      <c r="DL58" s="140"/>
      <c r="DM58" s="141"/>
      <c r="DN58" s="140"/>
      <c r="DO58" s="140"/>
      <c r="DP58" s="140"/>
      <c r="DQ58" s="141"/>
      <c r="DR58" s="396"/>
      <c r="DS58" s="140"/>
      <c r="DT58" s="141"/>
      <c r="DU58" s="140"/>
      <c r="DV58" s="140"/>
      <c r="DW58" s="140"/>
      <c r="DX58" s="141"/>
      <c r="DY58" s="396"/>
      <c r="DZ58" s="140"/>
      <c r="EA58" s="141"/>
      <c r="EB58" s="140">
        <v>0</v>
      </c>
      <c r="EC58" s="140">
        <v>0</v>
      </c>
      <c r="ED58" s="140">
        <v>0</v>
      </c>
      <c r="EE58" s="141">
        <v>0</v>
      </c>
      <c r="EF58" s="396"/>
      <c r="EG58" s="140"/>
      <c r="EH58" s="141"/>
      <c r="EI58" s="140">
        <v>0.3</v>
      </c>
      <c r="EJ58" s="140">
        <v>0</v>
      </c>
      <c r="EK58" s="140">
        <v>0.3</v>
      </c>
      <c r="EL58" s="141">
        <v>2</v>
      </c>
      <c r="EM58" s="396"/>
      <c r="EN58" s="140"/>
      <c r="EO58" s="141"/>
      <c r="EP58" s="140"/>
      <c r="EQ58" s="140"/>
      <c r="ER58" s="140"/>
      <c r="ES58" s="141"/>
      <c r="ET58" s="396"/>
      <c r="EU58" s="140"/>
      <c r="EV58" s="141"/>
      <c r="EW58" s="140"/>
      <c r="EX58" s="140"/>
      <c r="EY58" s="140"/>
      <c r="EZ58" s="141"/>
      <c r="FA58" s="396"/>
      <c r="FB58" s="140"/>
      <c r="FC58" s="141"/>
      <c r="FD58" s="140"/>
      <c r="FE58" s="140"/>
      <c r="FF58" s="140"/>
      <c r="FG58" s="141"/>
      <c r="FH58" s="396"/>
      <c r="FI58" s="140"/>
      <c r="FJ58" s="141"/>
      <c r="FK58" s="140"/>
      <c r="FL58" s="140"/>
      <c r="FM58" s="140"/>
      <c r="FN58" s="141"/>
      <c r="FO58" s="396"/>
      <c r="FP58" s="140"/>
      <c r="FQ58" s="141"/>
      <c r="FR58" s="140"/>
      <c r="FS58" s="140"/>
      <c r="FT58" s="140"/>
      <c r="FU58" s="141"/>
      <c r="FV58" s="396"/>
      <c r="FW58" s="140"/>
      <c r="FX58" s="141"/>
      <c r="FY58" s="140">
        <v>0</v>
      </c>
      <c r="FZ58" s="140">
        <v>0</v>
      </c>
      <c r="GA58" s="140">
        <v>0</v>
      </c>
      <c r="GB58" s="140">
        <v>0</v>
      </c>
      <c r="GC58" s="396"/>
      <c r="GD58" s="467" t="str">
        <f t="shared" si="6"/>
        <v>BCK-48                    </v>
      </c>
      <c r="GE58" s="18">
        <f t="shared" si="28"/>
        <v>0</v>
      </c>
      <c r="GF58" s="17">
        <f t="shared" si="29"/>
        <v>0</v>
      </c>
      <c r="GG58" s="471">
        <f t="shared" si="30"/>
        <v>0.8</v>
      </c>
      <c r="GH58" s="18">
        <f t="shared" si="31"/>
        <v>0.04</v>
      </c>
      <c r="GI58" s="471">
        <f t="shared" si="32"/>
        <v>0.79</v>
      </c>
      <c r="GJ58" s="17">
        <f t="shared" si="33"/>
        <v>3</v>
      </c>
      <c r="GK58" s="396"/>
      <c r="GL58" s="19"/>
      <c r="GM58" s="19"/>
      <c r="GN58" s="84"/>
      <c r="GO58" s="84"/>
      <c r="GP58" s="84"/>
      <c r="GQ58" s="19"/>
      <c r="GU58" s="20"/>
      <c r="GV58" s="20"/>
      <c r="GW58" s="20"/>
    </row>
    <row r="59" spans="1:205" ht="22.5">
      <c r="A59" s="349">
        <v>52</v>
      </c>
      <c r="B59" s="10" t="s">
        <v>214</v>
      </c>
      <c r="C59" s="10" t="s">
        <v>196</v>
      </c>
      <c r="D59" s="140">
        <v>0</v>
      </c>
      <c r="E59" s="140">
        <v>0</v>
      </c>
      <c r="F59" s="140">
        <v>0</v>
      </c>
      <c r="G59" s="140">
        <v>0</v>
      </c>
      <c r="H59" s="140">
        <v>0</v>
      </c>
      <c r="I59" s="408">
        <v>0</v>
      </c>
      <c r="J59" s="397"/>
      <c r="K59" s="420">
        <v>0</v>
      </c>
      <c r="L59" s="140">
        <v>0</v>
      </c>
      <c r="M59" s="140">
        <v>0</v>
      </c>
      <c r="N59" s="140">
        <v>0</v>
      </c>
      <c r="O59" s="140">
        <v>0</v>
      </c>
      <c r="P59" s="140">
        <v>0</v>
      </c>
      <c r="Q59" s="397"/>
      <c r="R59" s="140">
        <v>0</v>
      </c>
      <c r="S59" s="140">
        <v>0</v>
      </c>
      <c r="T59" s="140">
        <v>0</v>
      </c>
      <c r="U59" s="140">
        <v>0</v>
      </c>
      <c r="V59" s="140">
        <v>0</v>
      </c>
      <c r="W59" s="140">
        <v>0</v>
      </c>
      <c r="X59" s="397"/>
      <c r="Y59" s="140">
        <v>0</v>
      </c>
      <c r="Z59" s="140">
        <v>0</v>
      </c>
      <c r="AA59" s="140">
        <v>0</v>
      </c>
      <c r="AB59" s="140">
        <v>0</v>
      </c>
      <c r="AC59" s="140">
        <v>0</v>
      </c>
      <c r="AD59" s="140">
        <v>0</v>
      </c>
      <c r="AE59" s="397"/>
      <c r="AF59" s="140">
        <v>0</v>
      </c>
      <c r="AG59" s="140">
        <v>0</v>
      </c>
      <c r="AH59" s="140">
        <v>0</v>
      </c>
      <c r="AI59" s="140">
        <v>0</v>
      </c>
      <c r="AJ59" s="140">
        <v>0</v>
      </c>
      <c r="AK59" s="140">
        <v>0</v>
      </c>
      <c r="AL59" s="397"/>
      <c r="AM59" s="140">
        <v>0</v>
      </c>
      <c r="AN59" s="140">
        <v>0</v>
      </c>
      <c r="AO59" s="140">
        <v>0</v>
      </c>
      <c r="AP59" s="140">
        <v>0</v>
      </c>
      <c r="AQ59" s="140">
        <v>0</v>
      </c>
      <c r="AR59" s="140">
        <v>0</v>
      </c>
      <c r="AS59" s="397"/>
      <c r="AT59" s="140">
        <v>0</v>
      </c>
      <c r="AU59" s="140">
        <v>0</v>
      </c>
      <c r="AV59" s="140">
        <v>0</v>
      </c>
      <c r="AW59" s="140">
        <v>0</v>
      </c>
      <c r="AX59" s="140">
        <v>0</v>
      </c>
      <c r="AY59" s="140">
        <v>0</v>
      </c>
      <c r="AZ59" s="397"/>
      <c r="BA59" s="140">
        <v>0</v>
      </c>
      <c r="BB59" s="140">
        <v>0</v>
      </c>
      <c r="BC59" s="140">
        <v>0</v>
      </c>
      <c r="BD59" s="140">
        <v>0</v>
      </c>
      <c r="BE59" s="140">
        <v>0</v>
      </c>
      <c r="BF59" s="140">
        <v>0</v>
      </c>
      <c r="BG59" s="397"/>
      <c r="BH59" s="140">
        <v>0</v>
      </c>
      <c r="BI59" s="140">
        <v>0</v>
      </c>
      <c r="BJ59" s="140">
        <v>0</v>
      </c>
      <c r="BK59" s="140">
        <v>0</v>
      </c>
      <c r="BL59" s="140">
        <v>0</v>
      </c>
      <c r="BM59" s="140">
        <v>0</v>
      </c>
      <c r="BN59" s="397"/>
      <c r="BO59" s="140">
        <v>0</v>
      </c>
      <c r="BP59" s="140">
        <v>0</v>
      </c>
      <c r="BQ59" s="140">
        <v>0</v>
      </c>
      <c r="BR59" s="140">
        <v>0</v>
      </c>
      <c r="BS59" s="140">
        <v>0</v>
      </c>
      <c r="BT59" s="141">
        <v>0</v>
      </c>
      <c r="BU59" s="397"/>
      <c r="BV59" s="140">
        <v>0</v>
      </c>
      <c r="BW59" s="140">
        <v>0</v>
      </c>
      <c r="BX59" s="140">
        <v>0</v>
      </c>
      <c r="BY59" s="140">
        <v>0</v>
      </c>
      <c r="BZ59" s="140">
        <v>0</v>
      </c>
      <c r="CA59" s="140">
        <v>0</v>
      </c>
      <c r="CB59" s="397"/>
      <c r="CC59" s="140">
        <v>0</v>
      </c>
      <c r="CD59" s="140">
        <v>0</v>
      </c>
      <c r="CE59" s="140">
        <v>0</v>
      </c>
      <c r="CF59" s="140">
        <v>0</v>
      </c>
      <c r="CG59" s="140">
        <v>0</v>
      </c>
      <c r="CH59" s="140">
        <v>0</v>
      </c>
      <c r="CI59" s="397"/>
      <c r="CJ59" s="140">
        <v>0</v>
      </c>
      <c r="CK59" s="140">
        <v>0</v>
      </c>
      <c r="CL59" s="140">
        <v>0</v>
      </c>
      <c r="CM59" s="140">
        <v>0</v>
      </c>
      <c r="CN59" s="140">
        <v>0</v>
      </c>
      <c r="CO59" s="140">
        <v>0</v>
      </c>
      <c r="CP59" s="397"/>
      <c r="CQ59" s="140">
        <v>0</v>
      </c>
      <c r="CR59" s="140">
        <v>0</v>
      </c>
      <c r="CS59" s="140">
        <v>0</v>
      </c>
      <c r="CT59" s="140">
        <v>0</v>
      </c>
      <c r="CU59" s="140">
        <v>0</v>
      </c>
      <c r="CV59" s="140">
        <v>0</v>
      </c>
      <c r="CW59" s="397"/>
      <c r="CX59" s="140">
        <v>0</v>
      </c>
      <c r="CY59" s="140">
        <v>0</v>
      </c>
      <c r="CZ59" s="140">
        <v>0</v>
      </c>
      <c r="DA59" s="140">
        <v>0</v>
      </c>
      <c r="DB59" s="140">
        <v>0</v>
      </c>
      <c r="DC59" s="140">
        <v>0</v>
      </c>
      <c r="DD59" s="397"/>
      <c r="DE59" s="140">
        <v>0</v>
      </c>
      <c r="DF59" s="140">
        <v>0</v>
      </c>
      <c r="DG59" s="140">
        <v>0</v>
      </c>
      <c r="DH59" s="140">
        <v>0</v>
      </c>
      <c r="DI59" s="140">
        <v>0</v>
      </c>
      <c r="DJ59" s="140">
        <v>0</v>
      </c>
      <c r="DK59" s="397"/>
      <c r="DL59" s="140">
        <v>0</v>
      </c>
      <c r="DM59" s="140">
        <v>0</v>
      </c>
      <c r="DN59" s="140">
        <v>0</v>
      </c>
      <c r="DO59" s="140">
        <v>0</v>
      </c>
      <c r="DP59" s="140">
        <v>0</v>
      </c>
      <c r="DQ59" s="140">
        <v>0</v>
      </c>
      <c r="DR59" s="397"/>
      <c r="DS59" s="140">
        <v>0</v>
      </c>
      <c r="DT59" s="140">
        <v>0</v>
      </c>
      <c r="DU59" s="140">
        <v>0</v>
      </c>
      <c r="DV59" s="140">
        <v>0</v>
      </c>
      <c r="DW59" s="140">
        <v>0</v>
      </c>
      <c r="DX59" s="140">
        <v>0</v>
      </c>
      <c r="DY59" s="397"/>
      <c r="DZ59" s="140">
        <v>0</v>
      </c>
      <c r="EA59" s="140">
        <v>0</v>
      </c>
      <c r="EB59" s="140">
        <v>0</v>
      </c>
      <c r="EC59" s="140">
        <v>0</v>
      </c>
      <c r="ED59" s="140">
        <v>0</v>
      </c>
      <c r="EE59" s="140">
        <v>0</v>
      </c>
      <c r="EF59" s="397"/>
      <c r="EG59" s="140">
        <v>0</v>
      </c>
      <c r="EH59" s="140">
        <v>0</v>
      </c>
      <c r="EI59" s="140">
        <v>0</v>
      </c>
      <c r="EJ59" s="140">
        <v>0</v>
      </c>
      <c r="EK59" s="140">
        <v>0</v>
      </c>
      <c r="EL59" s="140">
        <v>0</v>
      </c>
      <c r="EM59" s="397"/>
      <c r="EN59" s="140">
        <v>0</v>
      </c>
      <c r="EO59" s="140">
        <v>0</v>
      </c>
      <c r="EP59" s="140">
        <v>0</v>
      </c>
      <c r="EQ59" s="140">
        <v>0</v>
      </c>
      <c r="ER59" s="140">
        <v>0</v>
      </c>
      <c r="ES59" s="140">
        <v>0</v>
      </c>
      <c r="ET59" s="397"/>
      <c r="EU59" s="140">
        <v>0</v>
      </c>
      <c r="EV59" s="140">
        <v>0</v>
      </c>
      <c r="EW59" s="140">
        <v>0</v>
      </c>
      <c r="EX59" s="140">
        <v>0</v>
      </c>
      <c r="EY59" s="140">
        <v>0</v>
      </c>
      <c r="EZ59" s="140">
        <v>0</v>
      </c>
      <c r="FA59" s="397"/>
      <c r="FB59" s="140">
        <v>0</v>
      </c>
      <c r="FC59" s="140">
        <v>0</v>
      </c>
      <c r="FD59" s="140">
        <v>0</v>
      </c>
      <c r="FE59" s="140">
        <v>0</v>
      </c>
      <c r="FF59" s="140">
        <v>0</v>
      </c>
      <c r="FG59" s="140">
        <v>0</v>
      </c>
      <c r="FH59" s="397"/>
      <c r="FI59" s="140">
        <v>0</v>
      </c>
      <c r="FJ59" s="140">
        <v>0</v>
      </c>
      <c r="FK59" s="140">
        <v>0</v>
      </c>
      <c r="FL59" s="140">
        <v>0</v>
      </c>
      <c r="FM59" s="140">
        <v>0</v>
      </c>
      <c r="FN59" s="140">
        <v>0</v>
      </c>
      <c r="FO59" s="397"/>
      <c r="FP59" s="140">
        <v>0</v>
      </c>
      <c r="FQ59" s="140">
        <v>0</v>
      </c>
      <c r="FR59" s="140">
        <v>0</v>
      </c>
      <c r="FS59" s="140">
        <v>0</v>
      </c>
      <c r="FT59" s="140">
        <v>0</v>
      </c>
      <c r="FU59" s="140">
        <v>0</v>
      </c>
      <c r="FV59" s="397"/>
      <c r="FW59" s="140">
        <v>0</v>
      </c>
      <c r="FX59" s="140">
        <v>0</v>
      </c>
      <c r="FY59" s="140">
        <v>0</v>
      </c>
      <c r="FZ59" s="140">
        <v>0</v>
      </c>
      <c r="GA59" s="140">
        <v>0</v>
      </c>
      <c r="GB59" s="140">
        <v>0</v>
      </c>
      <c r="GC59" s="397"/>
      <c r="GD59" s="467" t="str">
        <f t="shared" si="6"/>
        <v>BCK49 A-282</v>
      </c>
      <c r="GE59" s="18">
        <f t="shared" si="28"/>
        <v>0</v>
      </c>
      <c r="GF59" s="17">
        <f t="shared" si="29"/>
        <v>0</v>
      </c>
      <c r="GG59" s="18">
        <f t="shared" si="30"/>
        <v>0</v>
      </c>
      <c r="GH59" s="18">
        <f t="shared" si="31"/>
        <v>0</v>
      </c>
      <c r="GI59" s="18">
        <f t="shared" si="32"/>
        <v>0</v>
      </c>
      <c r="GJ59" s="17">
        <f t="shared" si="33"/>
        <v>0</v>
      </c>
      <c r="GK59" s="397"/>
      <c r="GL59" s="19"/>
      <c r="GM59" s="19"/>
      <c r="GN59" s="84"/>
      <c r="GO59" s="84"/>
      <c r="GP59" s="84"/>
      <c r="GQ59" s="19"/>
      <c r="GU59" s="20"/>
      <c r="GV59" s="20"/>
      <c r="GW59" s="20"/>
    </row>
    <row r="60" spans="1:205" ht="22.5">
      <c r="A60" s="349">
        <v>54</v>
      </c>
      <c r="B60" s="11" t="s">
        <v>69</v>
      </c>
      <c r="C60" s="11" t="s">
        <v>70</v>
      </c>
      <c r="D60" s="140">
        <v>60.87</v>
      </c>
      <c r="E60" s="141">
        <v>140</v>
      </c>
      <c r="F60" s="140">
        <v>57</v>
      </c>
      <c r="G60" s="140">
        <v>27.6</v>
      </c>
      <c r="H60" s="140">
        <v>49.89</v>
      </c>
      <c r="I60" s="407">
        <v>397</v>
      </c>
      <c r="J60" s="435">
        <v>0</v>
      </c>
      <c r="K60" s="420">
        <v>34.78</v>
      </c>
      <c r="L60" s="141">
        <v>80</v>
      </c>
      <c r="M60" s="140">
        <v>6.8</v>
      </c>
      <c r="N60" s="140">
        <v>1.68</v>
      </c>
      <c r="O60" s="140">
        <v>6.68</v>
      </c>
      <c r="P60" s="141">
        <v>34</v>
      </c>
      <c r="Q60" s="435"/>
      <c r="R60" s="308">
        <v>104.35</v>
      </c>
      <c r="S60" s="309">
        <v>240</v>
      </c>
      <c r="T60" s="308">
        <v>33</v>
      </c>
      <c r="U60" s="308">
        <v>8.24</v>
      </c>
      <c r="V60" s="308">
        <v>30.39</v>
      </c>
      <c r="W60" s="309">
        <v>200</v>
      </c>
      <c r="X60" s="435"/>
      <c r="Y60" s="140">
        <v>417.39</v>
      </c>
      <c r="Z60" s="141">
        <v>960</v>
      </c>
      <c r="AA60" s="140">
        <v>100.68</v>
      </c>
      <c r="AB60" s="140">
        <v>18.37</v>
      </c>
      <c r="AC60" s="140">
        <v>92.62</v>
      </c>
      <c r="AD60" s="141">
        <v>568</v>
      </c>
      <c r="AE60" s="435">
        <v>89</v>
      </c>
      <c r="AF60" s="140">
        <v>100</v>
      </c>
      <c r="AG60" s="141">
        <v>230</v>
      </c>
      <c r="AH60" s="140">
        <v>55</v>
      </c>
      <c r="AI60" s="140">
        <v>2.62</v>
      </c>
      <c r="AJ60" s="140">
        <v>8.65</v>
      </c>
      <c r="AK60" s="141">
        <v>60</v>
      </c>
      <c r="AL60" s="435"/>
      <c r="AM60" s="140">
        <v>56.52</v>
      </c>
      <c r="AN60" s="141">
        <v>130</v>
      </c>
      <c r="AO60" s="140">
        <v>6</v>
      </c>
      <c r="AP60" s="140">
        <v>0.76</v>
      </c>
      <c r="AQ60" s="140">
        <v>1.97</v>
      </c>
      <c r="AR60" s="141">
        <v>17</v>
      </c>
      <c r="AS60" s="435">
        <v>0</v>
      </c>
      <c r="AT60" s="140">
        <v>95.65</v>
      </c>
      <c r="AU60" s="141">
        <v>220</v>
      </c>
      <c r="AV60" s="140">
        <v>40</v>
      </c>
      <c r="AW60" s="140">
        <v>9.91</v>
      </c>
      <c r="AX60" s="140">
        <v>29.91</v>
      </c>
      <c r="AY60" s="141">
        <v>27</v>
      </c>
      <c r="AZ60" s="435"/>
      <c r="BA60" s="140">
        <v>614.57</v>
      </c>
      <c r="BB60" s="141">
        <v>1410</v>
      </c>
      <c r="BC60" s="140">
        <v>385.43</v>
      </c>
      <c r="BD60" s="140">
        <v>0</v>
      </c>
      <c r="BE60" s="140">
        <v>385.42</v>
      </c>
      <c r="BF60" s="141">
        <v>856</v>
      </c>
      <c r="BG60" s="435">
        <v>0</v>
      </c>
      <c r="BH60" s="140">
        <v>26.09</v>
      </c>
      <c r="BI60" s="141">
        <v>60</v>
      </c>
      <c r="BJ60" s="140">
        <v>10</v>
      </c>
      <c r="BK60" s="140">
        <v>0</v>
      </c>
      <c r="BL60" s="140">
        <v>1.25</v>
      </c>
      <c r="BM60" s="141">
        <v>0</v>
      </c>
      <c r="BN60" s="435"/>
      <c r="BO60" s="140">
        <v>39.13</v>
      </c>
      <c r="BP60" s="141">
        <v>90</v>
      </c>
      <c r="BQ60" s="140">
        <v>42</v>
      </c>
      <c r="BR60" s="140">
        <v>7.05</v>
      </c>
      <c r="BS60" s="140">
        <v>34.11</v>
      </c>
      <c r="BT60" s="141">
        <v>57</v>
      </c>
      <c r="BU60" s="435"/>
      <c r="BV60" s="140">
        <v>65.22</v>
      </c>
      <c r="BW60" s="141">
        <v>150</v>
      </c>
      <c r="BX60" s="140">
        <v>20</v>
      </c>
      <c r="BY60" s="140">
        <v>0</v>
      </c>
      <c r="BZ60" s="140">
        <v>0</v>
      </c>
      <c r="CA60" s="141">
        <v>0</v>
      </c>
      <c r="CB60" s="435"/>
      <c r="CC60" s="140">
        <v>134.78</v>
      </c>
      <c r="CD60" s="141">
        <v>310</v>
      </c>
      <c r="CE60" s="140">
        <v>44.16</v>
      </c>
      <c r="CF60" s="140">
        <v>5.37</v>
      </c>
      <c r="CG60" s="140">
        <v>43.96</v>
      </c>
      <c r="CH60" s="141">
        <v>65</v>
      </c>
      <c r="CI60" s="435">
        <v>25</v>
      </c>
      <c r="CJ60" s="140">
        <v>234.78</v>
      </c>
      <c r="CK60" s="141">
        <v>540</v>
      </c>
      <c r="CL60" s="140">
        <v>70.96</v>
      </c>
      <c r="CM60" s="140">
        <v>6.54</v>
      </c>
      <c r="CN60" s="140">
        <v>70.96</v>
      </c>
      <c r="CO60" s="141">
        <v>80</v>
      </c>
      <c r="CP60" s="435"/>
      <c r="CQ60" s="140">
        <v>65.22</v>
      </c>
      <c r="CR60" s="141">
        <v>150</v>
      </c>
      <c r="CS60" s="140">
        <v>10</v>
      </c>
      <c r="CT60" s="140">
        <v>1.8</v>
      </c>
      <c r="CU60" s="140">
        <v>9.87</v>
      </c>
      <c r="CV60" s="141">
        <v>72</v>
      </c>
      <c r="CW60" s="435"/>
      <c r="CX60" s="140">
        <v>126.09</v>
      </c>
      <c r="CY60" s="141">
        <v>290</v>
      </c>
      <c r="CZ60" s="140">
        <v>30.9</v>
      </c>
      <c r="DA60" s="140">
        <v>0</v>
      </c>
      <c r="DB60" s="140">
        <v>17.8</v>
      </c>
      <c r="DC60" s="141">
        <v>155</v>
      </c>
      <c r="DD60" s="435"/>
      <c r="DE60" s="140">
        <v>39.13</v>
      </c>
      <c r="DF60" s="141">
        <v>90</v>
      </c>
      <c r="DG60" s="140">
        <v>6</v>
      </c>
      <c r="DH60" s="140">
        <v>0.26</v>
      </c>
      <c r="DI60" s="140">
        <v>6</v>
      </c>
      <c r="DJ60" s="141">
        <v>51</v>
      </c>
      <c r="DK60" s="435">
        <v>0</v>
      </c>
      <c r="DL60" s="140">
        <v>13.04</v>
      </c>
      <c r="DM60" s="141">
        <v>30</v>
      </c>
      <c r="DN60" s="140">
        <v>2</v>
      </c>
      <c r="DO60" s="140">
        <v>1.61</v>
      </c>
      <c r="DP60" s="140">
        <v>2</v>
      </c>
      <c r="DQ60" s="141">
        <v>12</v>
      </c>
      <c r="DR60" s="435"/>
      <c r="DS60" s="140">
        <v>17.39</v>
      </c>
      <c r="DT60" s="141">
        <v>40</v>
      </c>
      <c r="DU60" s="140">
        <v>0.6</v>
      </c>
      <c r="DV60" s="140"/>
      <c r="DW60" s="140"/>
      <c r="DX60" s="141"/>
      <c r="DY60" s="435"/>
      <c r="DZ60" s="140">
        <v>78.26</v>
      </c>
      <c r="EA60" s="141">
        <v>180</v>
      </c>
      <c r="EB60" s="140">
        <v>22.75</v>
      </c>
      <c r="EC60" s="140">
        <v>2.72</v>
      </c>
      <c r="ED60" s="140">
        <v>15.57</v>
      </c>
      <c r="EE60" s="141">
        <v>112</v>
      </c>
      <c r="EF60" s="435"/>
      <c r="EG60" s="140">
        <v>13.04</v>
      </c>
      <c r="EH60" s="141">
        <v>30</v>
      </c>
      <c r="EI60" s="140">
        <v>18.08</v>
      </c>
      <c r="EJ60" s="140">
        <v>0.24</v>
      </c>
      <c r="EK60" s="140">
        <v>5.89</v>
      </c>
      <c r="EL60" s="141">
        <v>33</v>
      </c>
      <c r="EM60" s="435"/>
      <c r="EN60" s="140">
        <v>52.17</v>
      </c>
      <c r="EO60" s="141">
        <v>120</v>
      </c>
      <c r="EP60" s="140">
        <v>5</v>
      </c>
      <c r="EQ60" s="140">
        <v>0</v>
      </c>
      <c r="ER60" s="140">
        <v>2.64</v>
      </c>
      <c r="ES60" s="141">
        <v>0</v>
      </c>
      <c r="ET60" s="435"/>
      <c r="EU60" s="140">
        <v>17.39</v>
      </c>
      <c r="EV60" s="141">
        <v>40</v>
      </c>
      <c r="EW60" s="140">
        <v>5</v>
      </c>
      <c r="EX60" s="140">
        <v>0.36</v>
      </c>
      <c r="EY60" s="140">
        <v>4.46</v>
      </c>
      <c r="EZ60" s="141">
        <v>6</v>
      </c>
      <c r="FA60" s="435">
        <v>10</v>
      </c>
      <c r="FB60" s="140">
        <v>4.35</v>
      </c>
      <c r="FC60" s="141">
        <v>10</v>
      </c>
      <c r="FD60" s="140">
        <v>3.89</v>
      </c>
      <c r="FE60" s="140">
        <v>0</v>
      </c>
      <c r="FF60" s="140">
        <v>0</v>
      </c>
      <c r="FG60" s="141">
        <v>0</v>
      </c>
      <c r="FH60" s="435"/>
      <c r="FI60" s="140">
        <v>4.35</v>
      </c>
      <c r="FJ60" s="141">
        <v>10</v>
      </c>
      <c r="FK60" s="140"/>
      <c r="FL60" s="140"/>
      <c r="FM60" s="140"/>
      <c r="FN60" s="141"/>
      <c r="FO60" s="435"/>
      <c r="FP60" s="140">
        <v>121.74</v>
      </c>
      <c r="FQ60" s="141">
        <v>280</v>
      </c>
      <c r="FR60" s="140">
        <v>74</v>
      </c>
      <c r="FS60" s="140">
        <v>8.16</v>
      </c>
      <c r="FT60" s="140">
        <v>73.9</v>
      </c>
      <c r="FU60" s="141">
        <v>105</v>
      </c>
      <c r="FV60" s="435"/>
      <c r="FW60" s="140">
        <v>28.7</v>
      </c>
      <c r="FX60" s="141">
        <v>66</v>
      </c>
      <c r="FY60" s="140">
        <v>23.18</v>
      </c>
      <c r="FZ60" s="140">
        <v>15</v>
      </c>
      <c r="GA60" s="140">
        <v>23.15</v>
      </c>
      <c r="GB60" s="140">
        <v>136</v>
      </c>
      <c r="GC60" s="435">
        <v>0</v>
      </c>
      <c r="GD60" s="467" t="str">
        <f t="shared" si="6"/>
        <v>BCK-50                    </v>
      </c>
      <c r="GE60" s="18">
        <f t="shared" si="28"/>
        <v>2564.9999999999995</v>
      </c>
      <c r="GF60" s="17">
        <f t="shared" si="29"/>
        <v>5896</v>
      </c>
      <c r="GG60" s="18">
        <f t="shared" si="30"/>
        <v>1072.43</v>
      </c>
      <c r="GH60" s="18">
        <f t="shared" si="31"/>
        <v>118.28999999999999</v>
      </c>
      <c r="GI60" s="18">
        <f t="shared" si="32"/>
        <v>917.09</v>
      </c>
      <c r="GJ60" s="17">
        <f t="shared" si="33"/>
        <v>3043</v>
      </c>
      <c r="GK60" s="483">
        <f t="shared" si="33"/>
        <v>124</v>
      </c>
      <c r="GL60" s="19"/>
      <c r="GM60" s="19"/>
      <c r="GN60" s="84"/>
      <c r="GO60" s="84"/>
      <c r="GP60" s="84"/>
      <c r="GQ60" s="19"/>
      <c r="GU60" s="20"/>
      <c r="GV60" s="20"/>
      <c r="GW60" s="20"/>
    </row>
    <row r="61" spans="1:205" ht="15.75">
      <c r="A61" s="349">
        <v>55</v>
      </c>
      <c r="B61" s="11" t="s">
        <v>71</v>
      </c>
      <c r="C61" s="11" t="s">
        <v>72</v>
      </c>
      <c r="D61" s="140">
        <v>0</v>
      </c>
      <c r="E61" s="140">
        <v>0</v>
      </c>
      <c r="F61" s="140">
        <v>0</v>
      </c>
      <c r="G61" s="140">
        <v>0</v>
      </c>
      <c r="H61" s="140">
        <v>0</v>
      </c>
      <c r="I61" s="408">
        <v>0</v>
      </c>
      <c r="J61" s="397"/>
      <c r="K61" s="420">
        <v>0</v>
      </c>
      <c r="L61" s="140">
        <v>0</v>
      </c>
      <c r="M61" s="140">
        <v>0</v>
      </c>
      <c r="N61" s="140">
        <v>0</v>
      </c>
      <c r="O61" s="140">
        <v>0</v>
      </c>
      <c r="P61" s="140">
        <v>0</v>
      </c>
      <c r="Q61" s="397"/>
      <c r="R61" s="140">
        <v>0</v>
      </c>
      <c r="S61" s="140">
        <v>0</v>
      </c>
      <c r="T61" s="140">
        <v>0</v>
      </c>
      <c r="U61" s="140">
        <v>0</v>
      </c>
      <c r="V61" s="140">
        <v>0</v>
      </c>
      <c r="W61" s="140">
        <v>0</v>
      </c>
      <c r="X61" s="397"/>
      <c r="Y61" s="140">
        <v>0</v>
      </c>
      <c r="Z61" s="140">
        <v>0</v>
      </c>
      <c r="AA61" s="140">
        <v>0</v>
      </c>
      <c r="AB61" s="140">
        <v>0</v>
      </c>
      <c r="AC61" s="140">
        <v>0</v>
      </c>
      <c r="AD61" s="140">
        <v>0</v>
      </c>
      <c r="AE61" s="397"/>
      <c r="AF61" s="140">
        <v>0</v>
      </c>
      <c r="AG61" s="140">
        <v>0</v>
      </c>
      <c r="AH61" s="140">
        <v>0</v>
      </c>
      <c r="AI61" s="140">
        <v>0</v>
      </c>
      <c r="AJ61" s="140">
        <v>0</v>
      </c>
      <c r="AK61" s="140">
        <v>0</v>
      </c>
      <c r="AL61" s="397"/>
      <c r="AM61" s="140">
        <v>0</v>
      </c>
      <c r="AN61" s="140">
        <v>0</v>
      </c>
      <c r="AO61" s="140">
        <v>0</v>
      </c>
      <c r="AP61" s="140">
        <v>0</v>
      </c>
      <c r="AQ61" s="140">
        <v>0</v>
      </c>
      <c r="AR61" s="140">
        <v>0</v>
      </c>
      <c r="AS61" s="397"/>
      <c r="AT61" s="140">
        <v>0</v>
      </c>
      <c r="AU61" s="140">
        <v>0</v>
      </c>
      <c r="AV61" s="140">
        <v>0</v>
      </c>
      <c r="AW61" s="140">
        <v>0</v>
      </c>
      <c r="AX61" s="140">
        <v>0</v>
      </c>
      <c r="AY61" s="140">
        <v>0</v>
      </c>
      <c r="AZ61" s="397"/>
      <c r="BA61" s="140">
        <v>0</v>
      </c>
      <c r="BB61" s="140">
        <v>0</v>
      </c>
      <c r="BC61" s="140">
        <v>0</v>
      </c>
      <c r="BD61" s="140">
        <v>0</v>
      </c>
      <c r="BE61" s="140">
        <v>0</v>
      </c>
      <c r="BF61" s="140">
        <v>0</v>
      </c>
      <c r="BG61" s="397"/>
      <c r="BH61" s="140">
        <v>0</v>
      </c>
      <c r="BI61" s="140">
        <v>0</v>
      </c>
      <c r="BJ61" s="140">
        <v>0</v>
      </c>
      <c r="BK61" s="140">
        <v>0</v>
      </c>
      <c r="BL61" s="140">
        <v>0</v>
      </c>
      <c r="BM61" s="140">
        <v>0</v>
      </c>
      <c r="BN61" s="397"/>
      <c r="BO61" s="140">
        <v>0</v>
      </c>
      <c r="BP61" s="140">
        <v>0</v>
      </c>
      <c r="BQ61" s="140">
        <v>0</v>
      </c>
      <c r="BR61" s="140">
        <v>0</v>
      </c>
      <c r="BS61" s="140">
        <v>0</v>
      </c>
      <c r="BT61" s="140">
        <v>0</v>
      </c>
      <c r="BU61" s="397"/>
      <c r="BV61" s="140">
        <v>0</v>
      </c>
      <c r="BW61" s="140">
        <v>0</v>
      </c>
      <c r="BX61" s="140">
        <v>0</v>
      </c>
      <c r="BY61" s="140">
        <v>0</v>
      </c>
      <c r="BZ61" s="140">
        <v>0</v>
      </c>
      <c r="CA61" s="140">
        <v>0</v>
      </c>
      <c r="CB61" s="397"/>
      <c r="CC61" s="140">
        <v>0</v>
      </c>
      <c r="CD61" s="140">
        <v>0</v>
      </c>
      <c r="CE61" s="140">
        <v>0</v>
      </c>
      <c r="CF61" s="140">
        <v>0</v>
      </c>
      <c r="CG61" s="140">
        <v>0</v>
      </c>
      <c r="CH61" s="140">
        <v>0</v>
      </c>
      <c r="CI61" s="397">
        <v>0</v>
      </c>
      <c r="CJ61" s="140">
        <v>0</v>
      </c>
      <c r="CK61" s="140">
        <v>0</v>
      </c>
      <c r="CL61" s="140">
        <v>0</v>
      </c>
      <c r="CM61" s="140">
        <v>0</v>
      </c>
      <c r="CN61" s="140">
        <v>0</v>
      </c>
      <c r="CO61" s="140">
        <v>0</v>
      </c>
      <c r="CP61" s="397"/>
      <c r="CQ61" s="140">
        <v>0</v>
      </c>
      <c r="CR61" s="140">
        <v>0</v>
      </c>
      <c r="CS61" s="140">
        <v>0</v>
      </c>
      <c r="CT61" s="140">
        <v>0</v>
      </c>
      <c r="CU61" s="140">
        <v>0</v>
      </c>
      <c r="CV61" s="140">
        <v>0</v>
      </c>
      <c r="CW61" s="397"/>
      <c r="CX61" s="140">
        <v>0</v>
      </c>
      <c r="CY61" s="140">
        <v>0</v>
      </c>
      <c r="CZ61" s="140">
        <v>0</v>
      </c>
      <c r="DA61" s="140">
        <v>0</v>
      </c>
      <c r="DB61" s="140">
        <v>0</v>
      </c>
      <c r="DC61" s="140">
        <v>0</v>
      </c>
      <c r="DD61" s="397"/>
      <c r="DE61" s="140">
        <v>0</v>
      </c>
      <c r="DF61" s="140">
        <v>0</v>
      </c>
      <c r="DG61" s="140">
        <v>0</v>
      </c>
      <c r="DH61" s="140">
        <v>0</v>
      </c>
      <c r="DI61" s="140">
        <v>0</v>
      </c>
      <c r="DJ61" s="140">
        <v>0</v>
      </c>
      <c r="DK61" s="397"/>
      <c r="DL61" s="140">
        <v>0</v>
      </c>
      <c r="DM61" s="140">
        <v>0</v>
      </c>
      <c r="DN61" s="140">
        <v>0</v>
      </c>
      <c r="DO61" s="140">
        <v>0</v>
      </c>
      <c r="DP61" s="140">
        <v>0</v>
      </c>
      <c r="DQ61" s="140">
        <v>0</v>
      </c>
      <c r="DR61" s="397"/>
      <c r="DS61" s="140">
        <v>0</v>
      </c>
      <c r="DT61" s="140">
        <v>0</v>
      </c>
      <c r="DU61" s="140">
        <v>0</v>
      </c>
      <c r="DV61" s="140">
        <v>0</v>
      </c>
      <c r="DW61" s="140">
        <v>0</v>
      </c>
      <c r="DX61" s="140">
        <v>0</v>
      </c>
      <c r="DY61" s="397"/>
      <c r="DZ61" s="140">
        <v>0</v>
      </c>
      <c r="EA61" s="140">
        <v>0</v>
      </c>
      <c r="EB61" s="140">
        <v>0</v>
      </c>
      <c r="EC61" s="140">
        <v>0</v>
      </c>
      <c r="ED61" s="140">
        <v>0</v>
      </c>
      <c r="EE61" s="140">
        <v>0</v>
      </c>
      <c r="EF61" s="397"/>
      <c r="EG61" s="140">
        <v>0</v>
      </c>
      <c r="EH61" s="140">
        <v>0</v>
      </c>
      <c r="EI61" s="140">
        <v>0</v>
      </c>
      <c r="EJ61" s="140">
        <v>0</v>
      </c>
      <c r="EK61" s="140">
        <v>0</v>
      </c>
      <c r="EL61" s="140">
        <v>0</v>
      </c>
      <c r="EM61" s="397"/>
      <c r="EN61" s="140">
        <v>0</v>
      </c>
      <c r="EO61" s="140">
        <v>0</v>
      </c>
      <c r="EP61" s="140">
        <v>0</v>
      </c>
      <c r="EQ61" s="140">
        <v>0</v>
      </c>
      <c r="ER61" s="140">
        <v>0</v>
      </c>
      <c r="ES61" s="140">
        <v>0</v>
      </c>
      <c r="ET61" s="397"/>
      <c r="EU61" s="140">
        <v>0</v>
      </c>
      <c r="EV61" s="140">
        <v>0</v>
      </c>
      <c r="EW61" s="140">
        <v>0</v>
      </c>
      <c r="EX61" s="140">
        <v>0</v>
      </c>
      <c r="EY61" s="140">
        <v>0</v>
      </c>
      <c r="EZ61" s="140">
        <v>0</v>
      </c>
      <c r="FA61" s="397"/>
      <c r="FB61" s="140">
        <v>0</v>
      </c>
      <c r="FC61" s="140">
        <v>0</v>
      </c>
      <c r="FD61" s="140">
        <v>0</v>
      </c>
      <c r="FE61" s="140">
        <v>0</v>
      </c>
      <c r="FF61" s="140">
        <v>0</v>
      </c>
      <c r="FG61" s="140">
        <v>0</v>
      </c>
      <c r="FH61" s="397"/>
      <c r="FI61" s="140">
        <v>0</v>
      </c>
      <c r="FJ61" s="140">
        <v>0</v>
      </c>
      <c r="FK61" s="140">
        <v>0</v>
      </c>
      <c r="FL61" s="140">
        <v>0</v>
      </c>
      <c r="FM61" s="140">
        <v>0</v>
      </c>
      <c r="FN61" s="140">
        <v>0</v>
      </c>
      <c r="FO61" s="397"/>
      <c r="FP61" s="140">
        <v>0</v>
      </c>
      <c r="FQ61" s="140">
        <v>0</v>
      </c>
      <c r="FR61" s="140">
        <v>0</v>
      </c>
      <c r="FS61" s="140">
        <v>0</v>
      </c>
      <c r="FT61" s="140">
        <v>0</v>
      </c>
      <c r="FU61" s="140">
        <v>0</v>
      </c>
      <c r="FV61" s="397"/>
      <c r="FW61" s="140">
        <v>0</v>
      </c>
      <c r="FX61" s="140">
        <v>0</v>
      </c>
      <c r="FY61" s="140">
        <v>0</v>
      </c>
      <c r="FZ61" s="140">
        <v>0</v>
      </c>
      <c r="GA61" s="140">
        <v>0</v>
      </c>
      <c r="GB61" s="140">
        <v>0</v>
      </c>
      <c r="GC61" s="397"/>
      <c r="GD61" s="467" t="str">
        <f t="shared" si="6"/>
        <v>BCK-51                    </v>
      </c>
      <c r="GE61" s="18">
        <f t="shared" si="28"/>
        <v>0</v>
      </c>
      <c r="GF61" s="17">
        <f t="shared" si="29"/>
        <v>0</v>
      </c>
      <c r="GG61" s="18">
        <f t="shared" si="30"/>
        <v>0</v>
      </c>
      <c r="GH61" s="18">
        <f t="shared" si="31"/>
        <v>0</v>
      </c>
      <c r="GI61" s="18">
        <f t="shared" si="32"/>
        <v>0</v>
      </c>
      <c r="GJ61" s="17">
        <f t="shared" si="33"/>
        <v>0</v>
      </c>
      <c r="GK61" s="483">
        <f t="shared" si="33"/>
        <v>0</v>
      </c>
      <c r="GL61" s="19"/>
      <c r="GM61" s="19"/>
      <c r="GN61" s="84"/>
      <c r="GO61" s="84"/>
      <c r="GP61" s="84"/>
      <c r="GQ61" s="19"/>
      <c r="GU61" s="20"/>
      <c r="GV61" s="20"/>
      <c r="GW61" s="20"/>
    </row>
    <row r="62" spans="1:205" ht="33.75">
      <c r="A62" s="349">
        <v>56</v>
      </c>
      <c r="B62" s="11" t="s">
        <v>73</v>
      </c>
      <c r="C62" s="11" t="s">
        <v>171</v>
      </c>
      <c r="D62" s="140">
        <v>73.96</v>
      </c>
      <c r="E62" s="141">
        <v>170</v>
      </c>
      <c r="F62" s="140">
        <v>25.47</v>
      </c>
      <c r="G62" s="140">
        <v>12.05</v>
      </c>
      <c r="H62" s="140">
        <v>21.21</v>
      </c>
      <c r="I62" s="407">
        <v>181</v>
      </c>
      <c r="J62" s="435">
        <v>0</v>
      </c>
      <c r="K62" s="420">
        <v>13.05</v>
      </c>
      <c r="L62" s="141">
        <v>30</v>
      </c>
      <c r="M62" s="140">
        <v>4.4</v>
      </c>
      <c r="N62" s="140">
        <v>0.53</v>
      </c>
      <c r="O62" s="140">
        <v>1.17</v>
      </c>
      <c r="P62" s="141">
        <v>7</v>
      </c>
      <c r="Q62" s="435"/>
      <c r="R62" s="308">
        <v>113.22</v>
      </c>
      <c r="S62" s="309">
        <v>260</v>
      </c>
      <c r="T62" s="308">
        <v>31.35</v>
      </c>
      <c r="U62" s="308">
        <v>7.25</v>
      </c>
      <c r="V62" s="308">
        <v>31.11</v>
      </c>
      <c r="W62" s="309">
        <v>206</v>
      </c>
      <c r="X62" s="435"/>
      <c r="Y62" s="140">
        <v>413.28</v>
      </c>
      <c r="Z62" s="141">
        <v>950</v>
      </c>
      <c r="AA62" s="140">
        <v>42.95</v>
      </c>
      <c r="AB62" s="140">
        <v>9.19</v>
      </c>
      <c r="AC62" s="140">
        <v>42.94</v>
      </c>
      <c r="AD62" s="141">
        <v>258</v>
      </c>
      <c r="AE62" s="435">
        <v>29</v>
      </c>
      <c r="AF62" s="140">
        <v>139.21</v>
      </c>
      <c r="AG62" s="141">
        <v>320</v>
      </c>
      <c r="AH62" s="140">
        <v>60.5</v>
      </c>
      <c r="AI62" s="140">
        <v>2.22</v>
      </c>
      <c r="AJ62" s="140">
        <v>7.19</v>
      </c>
      <c r="AK62" s="141">
        <v>75</v>
      </c>
      <c r="AL62" s="435"/>
      <c r="AM62" s="140">
        <v>17.4</v>
      </c>
      <c r="AN62" s="141">
        <v>40</v>
      </c>
      <c r="AO62" s="140">
        <v>2</v>
      </c>
      <c r="AP62" s="140">
        <v>0</v>
      </c>
      <c r="AQ62" s="140">
        <v>0.95</v>
      </c>
      <c r="AR62" s="141">
        <v>7</v>
      </c>
      <c r="AS62" s="435">
        <v>0</v>
      </c>
      <c r="AT62" s="140">
        <v>60.9</v>
      </c>
      <c r="AU62" s="141">
        <v>140</v>
      </c>
      <c r="AV62" s="140">
        <v>20</v>
      </c>
      <c r="AW62" s="140">
        <v>4.48</v>
      </c>
      <c r="AX62" s="140">
        <v>14.58</v>
      </c>
      <c r="AY62" s="141">
        <v>22</v>
      </c>
      <c r="AZ62" s="435"/>
      <c r="BA62" s="140">
        <v>91.36</v>
      </c>
      <c r="BB62" s="141">
        <v>210</v>
      </c>
      <c r="BC62" s="140">
        <v>37</v>
      </c>
      <c r="BD62" s="140">
        <v>0</v>
      </c>
      <c r="BE62" s="140">
        <v>35.14</v>
      </c>
      <c r="BF62" s="141">
        <v>78</v>
      </c>
      <c r="BG62" s="435">
        <v>0</v>
      </c>
      <c r="BH62" s="140">
        <v>4.35</v>
      </c>
      <c r="BI62" s="141">
        <v>10</v>
      </c>
      <c r="BJ62" s="140">
        <v>0.4</v>
      </c>
      <c r="BK62" s="140">
        <v>0</v>
      </c>
      <c r="BL62" s="140">
        <v>0.4</v>
      </c>
      <c r="BM62" s="141">
        <v>0</v>
      </c>
      <c r="BN62" s="435"/>
      <c r="BO62" s="140">
        <v>4.35</v>
      </c>
      <c r="BP62" s="141">
        <v>10</v>
      </c>
      <c r="BQ62" s="140">
        <v>3.6</v>
      </c>
      <c r="BR62" s="140">
        <v>0.51</v>
      </c>
      <c r="BS62" s="140">
        <v>1.63</v>
      </c>
      <c r="BT62" s="141">
        <v>3</v>
      </c>
      <c r="BU62" s="435"/>
      <c r="BV62" s="140">
        <v>26.1</v>
      </c>
      <c r="BW62" s="141">
        <v>60</v>
      </c>
      <c r="BX62" s="140">
        <v>3.4</v>
      </c>
      <c r="BY62" s="140">
        <v>0</v>
      </c>
      <c r="BZ62" s="140">
        <v>0</v>
      </c>
      <c r="CA62" s="141">
        <v>0</v>
      </c>
      <c r="CB62" s="435"/>
      <c r="CC62" s="140">
        <v>43.5</v>
      </c>
      <c r="CD62" s="141">
        <v>100</v>
      </c>
      <c r="CE62" s="140">
        <v>2</v>
      </c>
      <c r="CF62" s="140">
        <v>1.05</v>
      </c>
      <c r="CG62" s="140">
        <v>1.05</v>
      </c>
      <c r="CH62" s="141">
        <v>5</v>
      </c>
      <c r="CI62" s="435">
        <v>0</v>
      </c>
      <c r="CJ62" s="140">
        <v>52.2</v>
      </c>
      <c r="CK62" s="141">
        <v>120</v>
      </c>
      <c r="CL62" s="140">
        <v>13</v>
      </c>
      <c r="CM62" s="140">
        <v>0.98</v>
      </c>
      <c r="CN62" s="140">
        <v>13</v>
      </c>
      <c r="CO62" s="141">
        <v>11</v>
      </c>
      <c r="CP62" s="435"/>
      <c r="CQ62" s="140">
        <v>8.7</v>
      </c>
      <c r="CR62" s="141">
        <v>20</v>
      </c>
      <c r="CS62" s="140">
        <v>1.5</v>
      </c>
      <c r="CT62" s="140">
        <v>0.23</v>
      </c>
      <c r="CU62" s="140">
        <v>0.75</v>
      </c>
      <c r="CV62" s="141">
        <v>5</v>
      </c>
      <c r="CW62" s="435"/>
      <c r="CX62" s="140">
        <v>4.35</v>
      </c>
      <c r="CY62" s="141">
        <v>10</v>
      </c>
      <c r="CZ62" s="140">
        <v>0</v>
      </c>
      <c r="DA62" s="140"/>
      <c r="DB62" s="140"/>
      <c r="DC62" s="141"/>
      <c r="DD62" s="435"/>
      <c r="DE62" s="140">
        <v>8.7</v>
      </c>
      <c r="DF62" s="141">
        <v>20</v>
      </c>
      <c r="DG62" s="140">
        <v>2.35</v>
      </c>
      <c r="DH62" s="140">
        <v>0.02</v>
      </c>
      <c r="DI62" s="140">
        <v>2</v>
      </c>
      <c r="DJ62" s="141">
        <v>13</v>
      </c>
      <c r="DK62" s="435">
        <v>0</v>
      </c>
      <c r="DL62" s="140">
        <v>4.35</v>
      </c>
      <c r="DM62" s="141">
        <v>10</v>
      </c>
      <c r="DN62" s="140">
        <v>0.6</v>
      </c>
      <c r="DO62" s="140">
        <v>0</v>
      </c>
      <c r="DP62" s="140">
        <v>0.13</v>
      </c>
      <c r="DQ62" s="141">
        <v>2</v>
      </c>
      <c r="DR62" s="435"/>
      <c r="DS62" s="140">
        <v>4.35</v>
      </c>
      <c r="DT62" s="141">
        <v>10</v>
      </c>
      <c r="DU62" s="140"/>
      <c r="DV62" s="140"/>
      <c r="DW62" s="140"/>
      <c r="DX62" s="141"/>
      <c r="DY62" s="435"/>
      <c r="DZ62" s="140">
        <v>34.8</v>
      </c>
      <c r="EA62" s="141">
        <v>80</v>
      </c>
      <c r="EB62" s="140">
        <v>15.22</v>
      </c>
      <c r="EC62" s="140">
        <v>3.2</v>
      </c>
      <c r="ED62" s="140">
        <v>9.52</v>
      </c>
      <c r="EE62" s="141">
        <v>56</v>
      </c>
      <c r="EF62" s="435"/>
      <c r="EG62" s="140">
        <v>4.35</v>
      </c>
      <c r="EH62" s="141">
        <v>10</v>
      </c>
      <c r="EI62" s="140">
        <v>4.75</v>
      </c>
      <c r="EJ62" s="140">
        <v>0.59</v>
      </c>
      <c r="EK62" s="140">
        <v>3.15</v>
      </c>
      <c r="EL62" s="141">
        <v>19</v>
      </c>
      <c r="EM62" s="435"/>
      <c r="EN62" s="140">
        <v>26.1</v>
      </c>
      <c r="EO62" s="141">
        <v>60</v>
      </c>
      <c r="EP62" s="140">
        <v>2.9</v>
      </c>
      <c r="EQ62" s="140">
        <v>0</v>
      </c>
      <c r="ER62" s="140">
        <v>0</v>
      </c>
      <c r="ES62" s="141">
        <v>0</v>
      </c>
      <c r="ET62" s="435"/>
      <c r="EU62" s="140">
        <v>4.35</v>
      </c>
      <c r="EV62" s="141">
        <v>10</v>
      </c>
      <c r="EW62" s="140">
        <v>1.25</v>
      </c>
      <c r="EX62" s="140">
        <v>0</v>
      </c>
      <c r="EY62" s="140">
        <v>1.01</v>
      </c>
      <c r="EZ62" s="141">
        <v>3</v>
      </c>
      <c r="FA62" s="435"/>
      <c r="FB62" s="140">
        <v>4.35</v>
      </c>
      <c r="FC62" s="141">
        <v>10</v>
      </c>
      <c r="FD62" s="140">
        <v>0.22</v>
      </c>
      <c r="FE62" s="140">
        <v>0</v>
      </c>
      <c r="FF62" s="140">
        <v>0</v>
      </c>
      <c r="FG62" s="141">
        <v>0</v>
      </c>
      <c r="FH62" s="435"/>
      <c r="FI62" s="140">
        <v>0</v>
      </c>
      <c r="FJ62" s="141">
        <v>0</v>
      </c>
      <c r="FK62" s="140"/>
      <c r="FL62" s="140"/>
      <c r="FM62" s="140"/>
      <c r="FN62" s="141"/>
      <c r="FO62" s="435"/>
      <c r="FP62" s="140">
        <v>117.46</v>
      </c>
      <c r="FQ62" s="141">
        <v>270</v>
      </c>
      <c r="FR62" s="140">
        <v>47.25</v>
      </c>
      <c r="FS62" s="140">
        <v>4.49</v>
      </c>
      <c r="FT62" s="140">
        <v>47.18</v>
      </c>
      <c r="FU62" s="141">
        <v>56</v>
      </c>
      <c r="FV62" s="435"/>
      <c r="FW62" s="140">
        <v>29.61</v>
      </c>
      <c r="FX62" s="141">
        <v>68</v>
      </c>
      <c r="FY62" s="140">
        <v>16.1</v>
      </c>
      <c r="FZ62" s="140">
        <v>11.82</v>
      </c>
      <c r="GA62" s="140">
        <v>16.02</v>
      </c>
      <c r="GB62" s="140">
        <v>89</v>
      </c>
      <c r="GC62" s="435">
        <v>0</v>
      </c>
      <c r="GD62" s="467" t="str">
        <f t="shared" si="6"/>
        <v>BCK-52                    </v>
      </c>
      <c r="GE62" s="18">
        <f t="shared" si="28"/>
        <v>1304.3499999999995</v>
      </c>
      <c r="GF62" s="17">
        <f t="shared" si="29"/>
        <v>2998</v>
      </c>
      <c r="GG62" s="18">
        <f t="shared" si="30"/>
        <v>338.21000000000004</v>
      </c>
      <c r="GH62" s="18">
        <f t="shared" si="31"/>
        <v>58.61</v>
      </c>
      <c r="GI62" s="18">
        <f t="shared" si="32"/>
        <v>250.13000000000005</v>
      </c>
      <c r="GJ62" s="17">
        <f t="shared" si="33"/>
        <v>1096</v>
      </c>
      <c r="GK62" s="483">
        <f t="shared" si="33"/>
        <v>29</v>
      </c>
      <c r="GL62" s="19"/>
      <c r="GM62" s="19"/>
      <c r="GN62" s="84"/>
      <c r="GO62" s="84"/>
      <c r="GP62" s="84"/>
      <c r="GQ62" s="19"/>
      <c r="GU62" s="20"/>
      <c r="GV62" s="20"/>
      <c r="GW62" s="20"/>
    </row>
    <row r="63" spans="1:205" ht="22.5">
      <c r="A63" s="349">
        <v>57</v>
      </c>
      <c r="B63" s="11" t="s">
        <v>74</v>
      </c>
      <c r="C63" s="11" t="s">
        <v>75</v>
      </c>
      <c r="D63" s="140">
        <v>0</v>
      </c>
      <c r="E63" s="140">
        <v>0</v>
      </c>
      <c r="F63" s="140">
        <v>0</v>
      </c>
      <c r="G63" s="140">
        <v>0</v>
      </c>
      <c r="H63" s="140">
        <v>0</v>
      </c>
      <c r="I63" s="408">
        <v>0</v>
      </c>
      <c r="J63" s="435">
        <v>0</v>
      </c>
      <c r="K63" s="420">
        <v>0</v>
      </c>
      <c r="L63" s="140">
        <v>0</v>
      </c>
      <c r="M63" s="140">
        <v>0</v>
      </c>
      <c r="N63" s="140">
        <v>0</v>
      </c>
      <c r="O63" s="140">
        <v>0</v>
      </c>
      <c r="P63" s="140">
        <v>0</v>
      </c>
      <c r="Q63" s="434"/>
      <c r="R63" s="140">
        <v>0</v>
      </c>
      <c r="S63" s="140">
        <v>0</v>
      </c>
      <c r="T63" s="140">
        <v>0</v>
      </c>
      <c r="U63" s="140">
        <v>0</v>
      </c>
      <c r="V63" s="140">
        <v>0</v>
      </c>
      <c r="W63" s="140">
        <v>0</v>
      </c>
      <c r="X63" s="434"/>
      <c r="Y63" s="140">
        <v>0</v>
      </c>
      <c r="Z63" s="140">
        <v>0</v>
      </c>
      <c r="AA63" s="140">
        <v>0</v>
      </c>
      <c r="AB63" s="140">
        <v>0</v>
      </c>
      <c r="AC63" s="140">
        <v>0</v>
      </c>
      <c r="AD63" s="140">
        <v>0</v>
      </c>
      <c r="AE63" s="435">
        <v>0</v>
      </c>
      <c r="AF63" s="140">
        <v>0</v>
      </c>
      <c r="AG63" s="140">
        <v>0</v>
      </c>
      <c r="AH63" s="140">
        <v>0</v>
      </c>
      <c r="AI63" s="140">
        <v>0</v>
      </c>
      <c r="AJ63" s="140">
        <v>0</v>
      </c>
      <c r="AK63" s="140">
        <v>0</v>
      </c>
      <c r="AL63" s="434"/>
      <c r="AM63" s="140">
        <v>0</v>
      </c>
      <c r="AN63" s="140">
        <v>0</v>
      </c>
      <c r="AO63" s="140">
        <v>0</v>
      </c>
      <c r="AP63" s="140">
        <v>0</v>
      </c>
      <c r="AQ63" s="140">
        <v>0</v>
      </c>
      <c r="AR63" s="140">
        <v>0</v>
      </c>
      <c r="AS63" s="434">
        <v>0</v>
      </c>
      <c r="AT63" s="140">
        <v>0</v>
      </c>
      <c r="AU63" s="140">
        <v>0</v>
      </c>
      <c r="AV63" s="140">
        <v>0</v>
      </c>
      <c r="AW63" s="140">
        <v>0</v>
      </c>
      <c r="AX63" s="140">
        <v>0</v>
      </c>
      <c r="AY63" s="140">
        <v>0</v>
      </c>
      <c r="AZ63" s="434"/>
      <c r="BA63" s="140">
        <v>0</v>
      </c>
      <c r="BB63" s="140">
        <v>0</v>
      </c>
      <c r="BC63" s="140">
        <v>0</v>
      </c>
      <c r="BD63" s="140">
        <v>0</v>
      </c>
      <c r="BE63" s="140">
        <v>0</v>
      </c>
      <c r="BF63" s="140">
        <v>0</v>
      </c>
      <c r="BG63" s="434">
        <v>0</v>
      </c>
      <c r="BH63" s="140">
        <v>0</v>
      </c>
      <c r="BI63" s="140">
        <v>0</v>
      </c>
      <c r="BJ63" s="140">
        <v>0</v>
      </c>
      <c r="BK63" s="140">
        <v>0</v>
      </c>
      <c r="BL63" s="140">
        <v>0</v>
      </c>
      <c r="BM63" s="140">
        <v>0</v>
      </c>
      <c r="BN63" s="434"/>
      <c r="BO63" s="140">
        <v>0</v>
      </c>
      <c r="BP63" s="140">
        <v>0</v>
      </c>
      <c r="BQ63" s="140">
        <v>0</v>
      </c>
      <c r="BR63" s="140">
        <v>0</v>
      </c>
      <c r="BS63" s="140">
        <v>0</v>
      </c>
      <c r="BT63" s="140">
        <v>0</v>
      </c>
      <c r="BU63" s="434"/>
      <c r="BV63" s="140">
        <v>0</v>
      </c>
      <c r="BW63" s="140">
        <v>0</v>
      </c>
      <c r="BX63" s="140">
        <v>0</v>
      </c>
      <c r="BY63" s="140">
        <v>0</v>
      </c>
      <c r="BZ63" s="140">
        <v>0</v>
      </c>
      <c r="CA63" s="140">
        <v>0</v>
      </c>
      <c r="CB63" s="434"/>
      <c r="CC63" s="140">
        <v>0</v>
      </c>
      <c r="CD63" s="140">
        <v>0</v>
      </c>
      <c r="CE63" s="140">
        <v>0</v>
      </c>
      <c r="CF63" s="140">
        <v>0</v>
      </c>
      <c r="CG63" s="140">
        <v>0</v>
      </c>
      <c r="CH63" s="140">
        <v>0</v>
      </c>
      <c r="CI63" s="434"/>
      <c r="CJ63" s="140">
        <v>0</v>
      </c>
      <c r="CK63" s="140">
        <v>0</v>
      </c>
      <c r="CL63" s="140">
        <v>0</v>
      </c>
      <c r="CM63" s="140">
        <v>0</v>
      </c>
      <c r="CN63" s="140">
        <v>0</v>
      </c>
      <c r="CO63" s="140">
        <v>0</v>
      </c>
      <c r="CP63" s="434"/>
      <c r="CQ63" s="140">
        <v>0</v>
      </c>
      <c r="CR63" s="140">
        <v>0</v>
      </c>
      <c r="CS63" s="140">
        <v>0</v>
      </c>
      <c r="CT63" s="140">
        <v>0</v>
      </c>
      <c r="CU63" s="140">
        <v>0</v>
      </c>
      <c r="CV63" s="140">
        <v>0</v>
      </c>
      <c r="CW63" s="434"/>
      <c r="CX63" s="140">
        <v>0</v>
      </c>
      <c r="CY63" s="140">
        <v>0</v>
      </c>
      <c r="CZ63" s="140">
        <v>0</v>
      </c>
      <c r="DA63" s="140">
        <v>0</v>
      </c>
      <c r="DB63" s="140">
        <v>0</v>
      </c>
      <c r="DC63" s="140">
        <v>0</v>
      </c>
      <c r="DD63" s="434"/>
      <c r="DE63" s="140">
        <v>0</v>
      </c>
      <c r="DF63" s="140">
        <v>0</v>
      </c>
      <c r="DG63" s="140">
        <v>0</v>
      </c>
      <c r="DH63" s="140">
        <v>0</v>
      </c>
      <c r="DI63" s="140">
        <v>0</v>
      </c>
      <c r="DJ63" s="140">
        <v>0</v>
      </c>
      <c r="DK63" s="434">
        <v>0</v>
      </c>
      <c r="DL63" s="140">
        <v>0</v>
      </c>
      <c r="DM63" s="140">
        <v>0</v>
      </c>
      <c r="DN63" s="140">
        <v>0</v>
      </c>
      <c r="DO63" s="140">
        <v>0</v>
      </c>
      <c r="DP63" s="140">
        <v>0</v>
      </c>
      <c r="DQ63" s="140">
        <v>0</v>
      </c>
      <c r="DR63" s="434"/>
      <c r="DS63" s="140">
        <v>0</v>
      </c>
      <c r="DT63" s="140">
        <v>0</v>
      </c>
      <c r="DU63" s="140">
        <v>0</v>
      </c>
      <c r="DV63" s="140">
        <v>0</v>
      </c>
      <c r="DW63" s="140">
        <v>0</v>
      </c>
      <c r="DX63" s="140">
        <v>0</v>
      </c>
      <c r="DY63" s="434"/>
      <c r="DZ63" s="140">
        <v>0</v>
      </c>
      <c r="EA63" s="140">
        <v>0</v>
      </c>
      <c r="EB63" s="140">
        <v>0</v>
      </c>
      <c r="EC63" s="140">
        <v>0</v>
      </c>
      <c r="ED63" s="140">
        <v>0</v>
      </c>
      <c r="EE63" s="140">
        <v>0</v>
      </c>
      <c r="EF63" s="434"/>
      <c r="EG63" s="140">
        <v>0</v>
      </c>
      <c r="EH63" s="140">
        <v>0</v>
      </c>
      <c r="EI63" s="140">
        <v>0</v>
      </c>
      <c r="EJ63" s="140">
        <v>0</v>
      </c>
      <c r="EK63" s="140">
        <v>0</v>
      </c>
      <c r="EL63" s="140">
        <v>0</v>
      </c>
      <c r="EM63" s="434"/>
      <c r="EN63" s="140">
        <v>0</v>
      </c>
      <c r="EO63" s="140">
        <v>0</v>
      </c>
      <c r="EP63" s="140">
        <v>0</v>
      </c>
      <c r="EQ63" s="140">
        <v>0</v>
      </c>
      <c r="ER63" s="140">
        <v>0</v>
      </c>
      <c r="ES63" s="140">
        <v>0</v>
      </c>
      <c r="ET63" s="434"/>
      <c r="EU63" s="140">
        <v>0</v>
      </c>
      <c r="EV63" s="140">
        <v>0</v>
      </c>
      <c r="EW63" s="140">
        <v>0</v>
      </c>
      <c r="EX63" s="140">
        <v>0</v>
      </c>
      <c r="EY63" s="140">
        <v>0</v>
      </c>
      <c r="EZ63" s="140">
        <v>0</v>
      </c>
      <c r="FA63" s="434"/>
      <c r="FB63" s="140">
        <v>0</v>
      </c>
      <c r="FC63" s="140">
        <v>0</v>
      </c>
      <c r="FD63" s="140">
        <v>0</v>
      </c>
      <c r="FE63" s="140">
        <v>0</v>
      </c>
      <c r="FF63" s="140">
        <v>0</v>
      </c>
      <c r="FG63" s="140">
        <v>0</v>
      </c>
      <c r="FH63" s="434"/>
      <c r="FI63" s="140">
        <v>0</v>
      </c>
      <c r="FJ63" s="140">
        <v>0</v>
      </c>
      <c r="FK63" s="140">
        <v>0</v>
      </c>
      <c r="FL63" s="140">
        <v>0</v>
      </c>
      <c r="FM63" s="140">
        <v>0</v>
      </c>
      <c r="FN63" s="140">
        <v>0</v>
      </c>
      <c r="FO63" s="434"/>
      <c r="FP63" s="140">
        <v>0</v>
      </c>
      <c r="FQ63" s="140">
        <v>0</v>
      </c>
      <c r="FR63" s="140">
        <v>0</v>
      </c>
      <c r="FS63" s="140">
        <v>0</v>
      </c>
      <c r="FT63" s="140">
        <v>0</v>
      </c>
      <c r="FU63" s="140">
        <v>0</v>
      </c>
      <c r="FV63" s="434"/>
      <c r="FW63" s="140">
        <v>0</v>
      </c>
      <c r="FX63" s="140">
        <v>0</v>
      </c>
      <c r="FY63" s="140">
        <v>0</v>
      </c>
      <c r="FZ63" s="140">
        <v>0</v>
      </c>
      <c r="GA63" s="140">
        <v>0</v>
      </c>
      <c r="GB63" s="140">
        <v>0</v>
      </c>
      <c r="GC63" s="434"/>
      <c r="GD63" s="467" t="str">
        <f t="shared" si="6"/>
        <v>BCK-54                    </v>
      </c>
      <c r="GE63" s="18">
        <f t="shared" si="28"/>
        <v>0</v>
      </c>
      <c r="GF63" s="17">
        <f t="shared" si="29"/>
        <v>0</v>
      </c>
      <c r="GG63" s="18">
        <f t="shared" si="30"/>
        <v>0</v>
      </c>
      <c r="GH63" s="18">
        <f t="shared" si="31"/>
        <v>0</v>
      </c>
      <c r="GI63" s="18">
        <f t="shared" si="32"/>
        <v>0</v>
      </c>
      <c r="GJ63" s="17">
        <f t="shared" si="33"/>
        <v>0</v>
      </c>
      <c r="GK63" s="483">
        <f t="shared" si="33"/>
        <v>0</v>
      </c>
      <c r="GL63" s="19"/>
      <c r="GM63" s="19"/>
      <c r="GN63" s="84"/>
      <c r="GO63" s="84"/>
      <c r="GP63" s="84"/>
      <c r="GQ63" s="19"/>
      <c r="GU63" s="20"/>
      <c r="GV63" s="20"/>
      <c r="GW63" s="20"/>
    </row>
    <row r="64" spans="1:205" ht="15.75">
      <c r="A64" s="349">
        <v>58</v>
      </c>
      <c r="B64" s="11" t="s">
        <v>76</v>
      </c>
      <c r="C64" s="11" t="s">
        <v>77</v>
      </c>
      <c r="D64" s="140">
        <v>6</v>
      </c>
      <c r="E64" s="141">
        <v>120</v>
      </c>
      <c r="F64" s="140">
        <v>4</v>
      </c>
      <c r="G64" s="140">
        <v>0.15</v>
      </c>
      <c r="H64" s="140">
        <v>4</v>
      </c>
      <c r="I64" s="407">
        <v>80</v>
      </c>
      <c r="J64" s="435">
        <v>0</v>
      </c>
      <c r="K64" s="420">
        <v>2.5</v>
      </c>
      <c r="L64" s="141">
        <v>50</v>
      </c>
      <c r="M64" s="140">
        <v>3.5</v>
      </c>
      <c r="N64" s="140">
        <v>1</v>
      </c>
      <c r="O64" s="140">
        <v>3.5</v>
      </c>
      <c r="P64" s="141">
        <v>70</v>
      </c>
      <c r="Q64" s="435"/>
      <c r="R64" s="308">
        <v>6</v>
      </c>
      <c r="S64" s="309">
        <v>120</v>
      </c>
      <c r="T64" s="308">
        <v>7.25</v>
      </c>
      <c r="U64" s="308">
        <v>3</v>
      </c>
      <c r="V64" s="308">
        <v>7.25</v>
      </c>
      <c r="W64" s="309">
        <v>145</v>
      </c>
      <c r="X64" s="435">
        <v>31</v>
      </c>
      <c r="Y64" s="140">
        <v>5</v>
      </c>
      <c r="Z64" s="141">
        <v>100</v>
      </c>
      <c r="AA64" s="140">
        <v>3.75</v>
      </c>
      <c r="AB64" s="140">
        <v>0.5</v>
      </c>
      <c r="AC64" s="140">
        <v>3.75</v>
      </c>
      <c r="AD64" s="141">
        <v>75</v>
      </c>
      <c r="AE64" s="435">
        <v>2</v>
      </c>
      <c r="AF64" s="140">
        <v>4.5</v>
      </c>
      <c r="AG64" s="141">
        <v>90</v>
      </c>
      <c r="AH64" s="140">
        <v>3.75</v>
      </c>
      <c r="AI64" s="140">
        <v>0.15</v>
      </c>
      <c r="AJ64" s="140">
        <v>2.75</v>
      </c>
      <c r="AK64" s="141">
        <v>55</v>
      </c>
      <c r="AL64" s="435"/>
      <c r="AM64" s="140">
        <v>4</v>
      </c>
      <c r="AN64" s="141">
        <v>80</v>
      </c>
      <c r="AO64" s="140">
        <v>4.65</v>
      </c>
      <c r="AP64" s="140">
        <v>0.35</v>
      </c>
      <c r="AQ64" s="140">
        <v>3.95</v>
      </c>
      <c r="AR64" s="141">
        <v>149</v>
      </c>
      <c r="AS64" s="435">
        <v>0</v>
      </c>
      <c r="AT64" s="140">
        <v>5</v>
      </c>
      <c r="AU64" s="141">
        <v>100</v>
      </c>
      <c r="AV64" s="140">
        <v>7.9</v>
      </c>
      <c r="AW64" s="140">
        <v>1.25</v>
      </c>
      <c r="AX64" s="140">
        <v>7.75</v>
      </c>
      <c r="AY64" s="141">
        <v>155</v>
      </c>
      <c r="AZ64" s="435"/>
      <c r="BA64" s="140">
        <v>6</v>
      </c>
      <c r="BB64" s="141">
        <v>120</v>
      </c>
      <c r="BC64" s="140">
        <v>6</v>
      </c>
      <c r="BD64" s="140">
        <v>0</v>
      </c>
      <c r="BE64" s="140">
        <v>6</v>
      </c>
      <c r="BF64" s="141">
        <v>120</v>
      </c>
      <c r="BG64" s="435">
        <v>0</v>
      </c>
      <c r="BH64" s="140">
        <v>5.5</v>
      </c>
      <c r="BI64" s="141">
        <v>110</v>
      </c>
      <c r="BJ64" s="140">
        <v>6.55</v>
      </c>
      <c r="BK64" s="140">
        <v>0.05</v>
      </c>
      <c r="BL64" s="140">
        <v>6.55</v>
      </c>
      <c r="BM64" s="141">
        <v>131</v>
      </c>
      <c r="BN64" s="435">
        <v>10</v>
      </c>
      <c r="BO64" s="140">
        <v>2.5</v>
      </c>
      <c r="BP64" s="141">
        <v>50</v>
      </c>
      <c r="BQ64" s="140">
        <v>4.1</v>
      </c>
      <c r="BR64" s="140">
        <v>1</v>
      </c>
      <c r="BS64" s="140">
        <v>4.1</v>
      </c>
      <c r="BT64" s="141">
        <v>82</v>
      </c>
      <c r="BU64" s="435">
        <v>0</v>
      </c>
      <c r="BV64" s="140">
        <v>14.5</v>
      </c>
      <c r="BW64" s="141">
        <v>290</v>
      </c>
      <c r="BX64" s="140">
        <v>16.25</v>
      </c>
      <c r="BY64" s="140">
        <v>1</v>
      </c>
      <c r="BZ64" s="140">
        <v>16.25</v>
      </c>
      <c r="CA64" s="141">
        <v>325</v>
      </c>
      <c r="CB64" s="435">
        <v>0</v>
      </c>
      <c r="CC64" s="140">
        <v>3</v>
      </c>
      <c r="CD64" s="141">
        <v>60</v>
      </c>
      <c r="CE64" s="140">
        <v>2.6</v>
      </c>
      <c r="CF64" s="140">
        <v>0.2</v>
      </c>
      <c r="CG64" s="140">
        <v>2.55</v>
      </c>
      <c r="CH64" s="141">
        <v>51</v>
      </c>
      <c r="CI64" s="435">
        <v>5</v>
      </c>
      <c r="CJ64" s="140">
        <v>4.75</v>
      </c>
      <c r="CK64" s="141">
        <v>95</v>
      </c>
      <c r="CL64" s="140">
        <v>3.9</v>
      </c>
      <c r="CM64" s="140">
        <v>1.05</v>
      </c>
      <c r="CN64" s="140">
        <v>3.05</v>
      </c>
      <c r="CO64" s="141">
        <v>61</v>
      </c>
      <c r="CP64" s="435"/>
      <c r="CQ64" s="140">
        <v>2.5</v>
      </c>
      <c r="CR64" s="141">
        <v>50</v>
      </c>
      <c r="CS64" s="140">
        <v>3.5</v>
      </c>
      <c r="CT64" s="140">
        <v>0.4</v>
      </c>
      <c r="CU64" s="140">
        <v>3.4</v>
      </c>
      <c r="CV64" s="141">
        <v>68</v>
      </c>
      <c r="CW64" s="435">
        <v>4</v>
      </c>
      <c r="CX64" s="140">
        <v>4.5</v>
      </c>
      <c r="CY64" s="141">
        <v>90</v>
      </c>
      <c r="CZ64" s="140">
        <v>5</v>
      </c>
      <c r="DA64" s="140">
        <v>1</v>
      </c>
      <c r="DB64" s="140">
        <v>5</v>
      </c>
      <c r="DC64" s="141">
        <v>100</v>
      </c>
      <c r="DD64" s="435">
        <v>10</v>
      </c>
      <c r="DE64" s="140">
        <v>2</v>
      </c>
      <c r="DF64" s="141">
        <v>40</v>
      </c>
      <c r="DG64" s="140">
        <v>1.95</v>
      </c>
      <c r="DH64" s="140">
        <v>0.75</v>
      </c>
      <c r="DI64" s="140">
        <v>1.95</v>
      </c>
      <c r="DJ64" s="141">
        <v>39</v>
      </c>
      <c r="DK64" s="435">
        <v>0</v>
      </c>
      <c r="DL64" s="140">
        <v>1</v>
      </c>
      <c r="DM64" s="141">
        <v>20</v>
      </c>
      <c r="DN64" s="140">
        <v>0.85</v>
      </c>
      <c r="DO64" s="140">
        <v>0.25</v>
      </c>
      <c r="DP64" s="140">
        <v>0.7</v>
      </c>
      <c r="DQ64" s="141">
        <v>14</v>
      </c>
      <c r="DR64" s="435"/>
      <c r="DS64" s="140">
        <v>1</v>
      </c>
      <c r="DT64" s="141">
        <v>20</v>
      </c>
      <c r="DU64" s="140">
        <v>0</v>
      </c>
      <c r="DV64" s="140">
        <v>0</v>
      </c>
      <c r="DW64" s="140">
        <v>0.15</v>
      </c>
      <c r="DX64" s="141">
        <v>3</v>
      </c>
      <c r="DY64" s="435"/>
      <c r="DZ64" s="140">
        <v>1.5</v>
      </c>
      <c r="EA64" s="141">
        <v>30</v>
      </c>
      <c r="EB64" s="140">
        <v>1.6</v>
      </c>
      <c r="EC64" s="140">
        <v>0.2</v>
      </c>
      <c r="ED64" s="140">
        <v>1.6</v>
      </c>
      <c r="EE64" s="141">
        <v>32</v>
      </c>
      <c r="EF64" s="435"/>
      <c r="EG64" s="140">
        <v>0.5</v>
      </c>
      <c r="EH64" s="141">
        <v>10</v>
      </c>
      <c r="EI64" s="140">
        <v>2.78</v>
      </c>
      <c r="EJ64" s="140">
        <v>0.1</v>
      </c>
      <c r="EK64" s="140">
        <v>2.78</v>
      </c>
      <c r="EL64" s="141">
        <v>56</v>
      </c>
      <c r="EM64" s="435"/>
      <c r="EN64" s="140">
        <v>0.5</v>
      </c>
      <c r="EO64" s="141">
        <v>10</v>
      </c>
      <c r="EP64" s="140">
        <v>0.3</v>
      </c>
      <c r="EQ64" s="140">
        <v>0</v>
      </c>
      <c r="ER64" s="140">
        <v>0.25</v>
      </c>
      <c r="ES64" s="141">
        <v>5</v>
      </c>
      <c r="ET64" s="435">
        <v>0</v>
      </c>
      <c r="EU64" s="140">
        <v>1</v>
      </c>
      <c r="EV64" s="141">
        <v>20</v>
      </c>
      <c r="EW64" s="140">
        <v>0.85</v>
      </c>
      <c r="EX64" s="140">
        <v>0.25</v>
      </c>
      <c r="EY64" s="140">
        <v>0.85</v>
      </c>
      <c r="EZ64" s="141">
        <v>12</v>
      </c>
      <c r="FA64" s="435">
        <v>0</v>
      </c>
      <c r="FB64" s="140">
        <v>0.5</v>
      </c>
      <c r="FC64" s="141">
        <v>10</v>
      </c>
      <c r="FD64" s="140">
        <v>0.75</v>
      </c>
      <c r="FE64" s="140">
        <v>0.15</v>
      </c>
      <c r="FF64" s="140">
        <v>0.65</v>
      </c>
      <c r="FG64" s="141">
        <v>13</v>
      </c>
      <c r="FH64" s="435"/>
      <c r="FI64" s="140">
        <v>0</v>
      </c>
      <c r="FJ64" s="141">
        <v>0</v>
      </c>
      <c r="FK64" s="140"/>
      <c r="FL64" s="140"/>
      <c r="FM64" s="140"/>
      <c r="FN64" s="141"/>
      <c r="FO64" s="435"/>
      <c r="FP64" s="140">
        <v>1.5</v>
      </c>
      <c r="FQ64" s="141">
        <v>30</v>
      </c>
      <c r="FR64" s="140">
        <v>1.15</v>
      </c>
      <c r="FS64" s="140">
        <v>0.2</v>
      </c>
      <c r="FT64" s="140">
        <v>1.15</v>
      </c>
      <c r="FU64" s="141">
        <v>1</v>
      </c>
      <c r="FV64" s="435"/>
      <c r="FW64" s="140">
        <v>0.25</v>
      </c>
      <c r="FX64" s="141">
        <v>5</v>
      </c>
      <c r="FY64" s="140">
        <v>0.3</v>
      </c>
      <c r="FZ64" s="140">
        <v>0.1</v>
      </c>
      <c r="GA64" s="140">
        <v>0.3</v>
      </c>
      <c r="GB64" s="140">
        <v>6</v>
      </c>
      <c r="GC64" s="435">
        <v>0</v>
      </c>
      <c r="GD64" s="467" t="str">
        <f t="shared" si="6"/>
        <v>BCK-55                    </v>
      </c>
      <c r="GE64" s="18">
        <f t="shared" si="28"/>
        <v>86</v>
      </c>
      <c r="GF64" s="17">
        <f t="shared" si="29"/>
        <v>1720</v>
      </c>
      <c r="GG64" s="18">
        <f t="shared" si="30"/>
        <v>93.22999999999998</v>
      </c>
      <c r="GH64" s="18">
        <f t="shared" si="31"/>
        <v>13.099999999999998</v>
      </c>
      <c r="GI64" s="18">
        <f t="shared" si="32"/>
        <v>90.23</v>
      </c>
      <c r="GJ64" s="17">
        <f t="shared" si="33"/>
        <v>1848</v>
      </c>
      <c r="GK64" s="483">
        <f t="shared" si="33"/>
        <v>62</v>
      </c>
      <c r="GL64" s="19"/>
      <c r="GM64" s="19"/>
      <c r="GN64" s="84"/>
      <c r="GO64" s="84"/>
      <c r="GP64" s="84"/>
      <c r="GQ64" s="19"/>
      <c r="GU64" s="20"/>
      <c r="GV64" s="20"/>
      <c r="GW64" s="20"/>
    </row>
    <row r="65" spans="1:205" ht="22.5">
      <c r="A65" s="349">
        <v>59</v>
      </c>
      <c r="B65" s="11" t="s">
        <v>78</v>
      </c>
      <c r="C65" s="11" t="s">
        <v>113</v>
      </c>
      <c r="D65" s="140">
        <v>0.72</v>
      </c>
      <c r="E65" s="141">
        <v>10</v>
      </c>
      <c r="F65" s="140">
        <v>0</v>
      </c>
      <c r="G65" s="140">
        <v>0</v>
      </c>
      <c r="H65" s="140">
        <v>0</v>
      </c>
      <c r="I65" s="407">
        <v>0</v>
      </c>
      <c r="J65" s="435">
        <v>0</v>
      </c>
      <c r="K65" s="420">
        <v>0.72</v>
      </c>
      <c r="L65" s="141">
        <v>10</v>
      </c>
      <c r="M65" s="140">
        <v>0.66</v>
      </c>
      <c r="N65" s="140">
        <v>0.66</v>
      </c>
      <c r="O65" s="140">
        <v>0.66</v>
      </c>
      <c r="P65" s="141">
        <v>11</v>
      </c>
      <c r="Q65" s="435"/>
      <c r="R65" s="308">
        <v>0.72</v>
      </c>
      <c r="S65" s="309">
        <v>10</v>
      </c>
      <c r="T65" s="308">
        <v>2.3</v>
      </c>
      <c r="U65" s="308">
        <v>2.3</v>
      </c>
      <c r="V65" s="308">
        <v>2.3</v>
      </c>
      <c r="W65" s="309">
        <v>3</v>
      </c>
      <c r="X65" s="435"/>
      <c r="Y65" s="140">
        <v>0.72</v>
      </c>
      <c r="Z65" s="141">
        <v>10</v>
      </c>
      <c r="AA65" s="140">
        <v>0</v>
      </c>
      <c r="AB65" s="140">
        <v>0</v>
      </c>
      <c r="AC65" s="140">
        <v>0</v>
      </c>
      <c r="AD65" s="141">
        <v>0</v>
      </c>
      <c r="AE65" s="435"/>
      <c r="AF65" s="140">
        <v>0.72</v>
      </c>
      <c r="AG65" s="141">
        <v>10</v>
      </c>
      <c r="AH65" s="140">
        <v>0</v>
      </c>
      <c r="AI65" s="140">
        <v>0</v>
      </c>
      <c r="AJ65" s="140">
        <v>0</v>
      </c>
      <c r="AK65" s="141">
        <v>0</v>
      </c>
      <c r="AL65" s="435"/>
      <c r="AM65" s="140">
        <v>0.72</v>
      </c>
      <c r="AN65" s="141">
        <v>10</v>
      </c>
      <c r="AO65" s="140">
        <v>1</v>
      </c>
      <c r="AP65" s="140">
        <v>0.25</v>
      </c>
      <c r="AQ65" s="140">
        <v>0.25</v>
      </c>
      <c r="AR65" s="141">
        <v>1</v>
      </c>
      <c r="AS65" s="435">
        <v>0</v>
      </c>
      <c r="AT65" s="140">
        <v>0.72</v>
      </c>
      <c r="AU65" s="141">
        <v>10</v>
      </c>
      <c r="AV65" s="140">
        <v>2.4</v>
      </c>
      <c r="AW65" s="140">
        <v>0.6</v>
      </c>
      <c r="AX65" s="140">
        <v>2.4</v>
      </c>
      <c r="AY65" s="141">
        <v>45</v>
      </c>
      <c r="AZ65" s="435"/>
      <c r="BA65" s="140">
        <v>0</v>
      </c>
      <c r="BB65" s="141">
        <v>0</v>
      </c>
      <c r="BC65" s="140"/>
      <c r="BD65" s="140"/>
      <c r="BE65" s="140"/>
      <c r="BF65" s="141"/>
      <c r="BG65" s="435"/>
      <c r="BH65" s="140">
        <v>0</v>
      </c>
      <c r="BI65" s="141">
        <v>0</v>
      </c>
      <c r="BJ65" s="140"/>
      <c r="BK65" s="140"/>
      <c r="BL65" s="140"/>
      <c r="BM65" s="141"/>
      <c r="BN65" s="435"/>
      <c r="BO65" s="140">
        <v>0</v>
      </c>
      <c r="BP65" s="141">
        <v>0</v>
      </c>
      <c r="BQ65" s="140">
        <v>0</v>
      </c>
      <c r="BR65" s="140">
        <v>0</v>
      </c>
      <c r="BS65" s="140">
        <v>0</v>
      </c>
      <c r="BT65" s="141">
        <v>0</v>
      </c>
      <c r="BU65" s="435"/>
      <c r="BV65" s="140">
        <v>0</v>
      </c>
      <c r="BW65" s="141">
        <v>0</v>
      </c>
      <c r="BX65" s="140">
        <v>0</v>
      </c>
      <c r="BY65" s="140">
        <v>0</v>
      </c>
      <c r="BZ65" s="140">
        <v>0</v>
      </c>
      <c r="CA65" s="141">
        <v>0</v>
      </c>
      <c r="CB65" s="435"/>
      <c r="CC65" s="140">
        <v>0</v>
      </c>
      <c r="CD65" s="141">
        <v>0</v>
      </c>
      <c r="CE65" s="140">
        <v>0</v>
      </c>
      <c r="CF65" s="140">
        <v>0</v>
      </c>
      <c r="CG65" s="140">
        <v>0</v>
      </c>
      <c r="CH65" s="141">
        <v>0</v>
      </c>
      <c r="CI65" s="435"/>
      <c r="CJ65" s="140">
        <v>0</v>
      </c>
      <c r="CK65" s="141">
        <v>0</v>
      </c>
      <c r="CL65" s="140"/>
      <c r="CM65" s="140"/>
      <c r="CN65" s="140"/>
      <c r="CO65" s="141"/>
      <c r="CP65" s="435"/>
      <c r="CQ65" s="140">
        <v>0</v>
      </c>
      <c r="CR65" s="141">
        <v>0</v>
      </c>
      <c r="CS65" s="140">
        <v>0.78</v>
      </c>
      <c r="CT65" s="140">
        <v>0</v>
      </c>
      <c r="CU65" s="140">
        <v>0</v>
      </c>
      <c r="CV65" s="141">
        <v>0</v>
      </c>
      <c r="CW65" s="435"/>
      <c r="CX65" s="140">
        <v>0</v>
      </c>
      <c r="CY65" s="141">
        <v>0</v>
      </c>
      <c r="CZ65" s="140"/>
      <c r="DA65" s="140"/>
      <c r="DB65" s="140"/>
      <c r="DC65" s="141"/>
      <c r="DD65" s="435"/>
      <c r="DE65" s="140">
        <v>0</v>
      </c>
      <c r="DF65" s="141">
        <v>0</v>
      </c>
      <c r="DG65" s="140">
        <v>0</v>
      </c>
      <c r="DH65" s="140">
        <v>0</v>
      </c>
      <c r="DI65" s="140">
        <v>0</v>
      </c>
      <c r="DJ65" s="141">
        <v>0</v>
      </c>
      <c r="DK65" s="435">
        <v>0</v>
      </c>
      <c r="DL65" s="140">
        <v>0</v>
      </c>
      <c r="DM65" s="141">
        <v>0</v>
      </c>
      <c r="DN65" s="140">
        <v>0</v>
      </c>
      <c r="DO65" s="140">
        <v>0</v>
      </c>
      <c r="DP65" s="140">
        <v>0</v>
      </c>
      <c r="DQ65" s="141">
        <v>0</v>
      </c>
      <c r="DR65" s="435"/>
      <c r="DS65" s="140">
        <v>0</v>
      </c>
      <c r="DT65" s="141">
        <v>0</v>
      </c>
      <c r="DU65" s="140"/>
      <c r="DV65" s="140"/>
      <c r="DW65" s="140"/>
      <c r="DX65" s="141"/>
      <c r="DY65" s="435"/>
      <c r="DZ65" s="140">
        <v>0</v>
      </c>
      <c r="EA65" s="141">
        <v>0</v>
      </c>
      <c r="EB65" s="140">
        <v>0</v>
      </c>
      <c r="EC65" s="140">
        <v>0</v>
      </c>
      <c r="ED65" s="140">
        <v>0</v>
      </c>
      <c r="EE65" s="141">
        <v>0</v>
      </c>
      <c r="EF65" s="435"/>
      <c r="EG65" s="140">
        <v>0</v>
      </c>
      <c r="EH65" s="141">
        <v>0</v>
      </c>
      <c r="EI65" s="140"/>
      <c r="EJ65" s="140"/>
      <c r="EK65" s="140"/>
      <c r="EL65" s="141"/>
      <c r="EM65" s="435"/>
      <c r="EN65" s="140">
        <v>0</v>
      </c>
      <c r="EO65" s="141">
        <v>0</v>
      </c>
      <c r="EP65" s="140"/>
      <c r="EQ65" s="140"/>
      <c r="ER65" s="140"/>
      <c r="ES65" s="141"/>
      <c r="ET65" s="435"/>
      <c r="EU65" s="140">
        <v>0</v>
      </c>
      <c r="EV65" s="141">
        <v>0</v>
      </c>
      <c r="EW65" s="140"/>
      <c r="EX65" s="140"/>
      <c r="EY65" s="140"/>
      <c r="EZ65" s="141"/>
      <c r="FA65" s="435"/>
      <c r="FB65" s="140">
        <v>0</v>
      </c>
      <c r="FC65" s="141">
        <v>0</v>
      </c>
      <c r="FD65" s="140"/>
      <c r="FE65" s="140"/>
      <c r="FF65" s="140"/>
      <c r="FG65" s="141"/>
      <c r="FH65" s="435"/>
      <c r="FI65" s="140">
        <v>0</v>
      </c>
      <c r="FJ65" s="141">
        <v>0</v>
      </c>
      <c r="FK65" s="140"/>
      <c r="FL65" s="140"/>
      <c r="FM65" s="140"/>
      <c r="FN65" s="141"/>
      <c r="FO65" s="435"/>
      <c r="FP65" s="140">
        <v>0</v>
      </c>
      <c r="FQ65" s="141">
        <v>0</v>
      </c>
      <c r="FR65" s="140">
        <v>0</v>
      </c>
      <c r="FS65" s="140">
        <v>0</v>
      </c>
      <c r="FT65" s="140">
        <v>0</v>
      </c>
      <c r="FU65" s="141">
        <v>0</v>
      </c>
      <c r="FV65" s="435"/>
      <c r="FW65" s="140">
        <v>0</v>
      </c>
      <c r="FX65" s="141">
        <v>0</v>
      </c>
      <c r="FY65" s="140">
        <v>0</v>
      </c>
      <c r="FZ65" s="140">
        <v>0</v>
      </c>
      <c r="GA65" s="140">
        <v>0</v>
      </c>
      <c r="GB65" s="140">
        <v>0</v>
      </c>
      <c r="GC65" s="435">
        <v>0</v>
      </c>
      <c r="GD65" s="467" t="str">
        <f t="shared" si="6"/>
        <v>BCK-57                    </v>
      </c>
      <c r="GE65" s="18">
        <f t="shared" si="28"/>
        <v>5.039999999999999</v>
      </c>
      <c r="GF65" s="17">
        <f t="shared" si="29"/>
        <v>70</v>
      </c>
      <c r="GG65" s="18">
        <f t="shared" si="30"/>
        <v>7.14</v>
      </c>
      <c r="GH65" s="18">
        <f t="shared" si="31"/>
        <v>3.81</v>
      </c>
      <c r="GI65" s="18">
        <f t="shared" si="32"/>
        <v>5.609999999999999</v>
      </c>
      <c r="GJ65" s="17">
        <f t="shared" si="33"/>
        <v>60</v>
      </c>
      <c r="GK65" s="483">
        <f t="shared" si="33"/>
        <v>0</v>
      </c>
      <c r="GL65" s="19"/>
      <c r="GM65" s="19"/>
      <c r="GN65" s="84"/>
      <c r="GO65" s="84"/>
      <c r="GP65" s="84"/>
      <c r="GQ65" s="19"/>
      <c r="GU65" s="20"/>
      <c r="GV65" s="20"/>
      <c r="GW65" s="20"/>
    </row>
    <row r="66" spans="1:205" ht="15.75">
      <c r="A66" s="349">
        <v>60</v>
      </c>
      <c r="B66" s="11" t="s">
        <v>79</v>
      </c>
      <c r="C66" s="11" t="s">
        <v>109</v>
      </c>
      <c r="D66" s="140">
        <v>0.35</v>
      </c>
      <c r="E66" s="141">
        <v>1</v>
      </c>
      <c r="F66" s="140">
        <v>0.4</v>
      </c>
      <c r="G66" s="140">
        <v>0.4</v>
      </c>
      <c r="H66" s="140">
        <v>0.4</v>
      </c>
      <c r="I66" s="407">
        <v>8</v>
      </c>
      <c r="J66" s="396"/>
      <c r="K66" s="420">
        <v>0.2</v>
      </c>
      <c r="L66" s="141">
        <v>1</v>
      </c>
      <c r="M66" s="140">
        <v>0.4</v>
      </c>
      <c r="N66" s="140">
        <v>0</v>
      </c>
      <c r="O66" s="140">
        <v>0</v>
      </c>
      <c r="P66" s="141">
        <v>0</v>
      </c>
      <c r="Q66" s="396"/>
      <c r="R66" s="308">
        <v>0.25</v>
      </c>
      <c r="S66" s="309">
        <v>1</v>
      </c>
      <c r="T66" s="308">
        <v>0.4</v>
      </c>
      <c r="U66" s="308">
        <v>0</v>
      </c>
      <c r="V66" s="308">
        <v>0.4</v>
      </c>
      <c r="W66" s="309">
        <v>8</v>
      </c>
      <c r="X66" s="396"/>
      <c r="Y66" s="140">
        <v>0.25</v>
      </c>
      <c r="Z66" s="141">
        <v>1</v>
      </c>
      <c r="AA66" s="140">
        <v>0.4</v>
      </c>
      <c r="AB66" s="140">
        <v>0</v>
      </c>
      <c r="AC66" s="140">
        <v>0.4</v>
      </c>
      <c r="AD66" s="141">
        <v>8</v>
      </c>
      <c r="AE66" s="396"/>
      <c r="AF66" s="140">
        <v>0.2</v>
      </c>
      <c r="AG66" s="141">
        <v>1</v>
      </c>
      <c r="AH66" s="140">
        <v>0.4</v>
      </c>
      <c r="AI66" s="140">
        <v>0.4</v>
      </c>
      <c r="AJ66" s="140">
        <v>0.4</v>
      </c>
      <c r="AK66" s="141">
        <v>8</v>
      </c>
      <c r="AL66" s="396"/>
      <c r="AM66" s="140">
        <v>0.15</v>
      </c>
      <c r="AN66" s="141">
        <v>1</v>
      </c>
      <c r="AO66" s="140">
        <v>0.4</v>
      </c>
      <c r="AP66" s="140">
        <v>0.4</v>
      </c>
      <c r="AQ66" s="140">
        <v>0.4</v>
      </c>
      <c r="AR66" s="141">
        <v>1</v>
      </c>
      <c r="AS66" s="396"/>
      <c r="AT66" s="140">
        <v>0.2</v>
      </c>
      <c r="AU66" s="141">
        <v>1</v>
      </c>
      <c r="AV66" s="140">
        <v>0.4</v>
      </c>
      <c r="AW66" s="140">
        <v>0.2</v>
      </c>
      <c r="AX66" s="140">
        <v>0.4</v>
      </c>
      <c r="AY66" s="141">
        <v>8</v>
      </c>
      <c r="AZ66" s="396"/>
      <c r="BA66" s="140">
        <v>0.3</v>
      </c>
      <c r="BB66" s="141">
        <v>1</v>
      </c>
      <c r="BC66" s="140">
        <v>0.4</v>
      </c>
      <c r="BD66" s="140">
        <v>0</v>
      </c>
      <c r="BE66" s="140">
        <v>0.4</v>
      </c>
      <c r="BF66" s="141">
        <v>0</v>
      </c>
      <c r="BG66" s="396"/>
      <c r="BH66" s="140">
        <v>0.25</v>
      </c>
      <c r="BI66" s="141">
        <v>0</v>
      </c>
      <c r="BJ66" s="140">
        <v>0.4</v>
      </c>
      <c r="BK66" s="140">
        <v>0.4</v>
      </c>
      <c r="BL66" s="140">
        <v>0.4</v>
      </c>
      <c r="BM66" s="141">
        <v>0</v>
      </c>
      <c r="BN66" s="396"/>
      <c r="BO66" s="140">
        <v>0.25</v>
      </c>
      <c r="BP66" s="141">
        <v>0</v>
      </c>
      <c r="BQ66" s="140">
        <v>0.4</v>
      </c>
      <c r="BR66" s="140">
        <v>0</v>
      </c>
      <c r="BS66" s="140">
        <v>0</v>
      </c>
      <c r="BT66" s="141">
        <v>0</v>
      </c>
      <c r="BU66" s="396"/>
      <c r="BV66" s="140">
        <v>0.3</v>
      </c>
      <c r="BW66" s="141">
        <v>1</v>
      </c>
      <c r="BX66" s="140">
        <v>0.4</v>
      </c>
      <c r="BY66" s="140">
        <v>0.4</v>
      </c>
      <c r="BZ66" s="140">
        <v>0.4</v>
      </c>
      <c r="CA66" s="141">
        <v>8</v>
      </c>
      <c r="CB66" s="396"/>
      <c r="CC66" s="140">
        <v>0.1</v>
      </c>
      <c r="CD66" s="141">
        <v>1</v>
      </c>
      <c r="CE66" s="140">
        <v>0.4</v>
      </c>
      <c r="CF66" s="140">
        <v>0.4</v>
      </c>
      <c r="CG66" s="140">
        <v>0.4</v>
      </c>
      <c r="CH66" s="141">
        <v>1</v>
      </c>
      <c r="CI66" s="396"/>
      <c r="CJ66" s="140">
        <v>0.25</v>
      </c>
      <c r="CK66" s="141">
        <v>1</v>
      </c>
      <c r="CL66" s="140">
        <v>0.4</v>
      </c>
      <c r="CM66" s="140">
        <v>0</v>
      </c>
      <c r="CN66" s="140">
        <v>0</v>
      </c>
      <c r="CO66" s="141">
        <v>0</v>
      </c>
      <c r="CP66" s="396"/>
      <c r="CQ66" s="140">
        <v>0.25</v>
      </c>
      <c r="CR66" s="141">
        <v>1</v>
      </c>
      <c r="CS66" s="140">
        <v>0.4</v>
      </c>
      <c r="CT66" s="140">
        <v>0</v>
      </c>
      <c r="CU66" s="140">
        <v>0.4</v>
      </c>
      <c r="CV66" s="141">
        <v>8</v>
      </c>
      <c r="CW66" s="396"/>
      <c r="CX66" s="140">
        <v>0.25</v>
      </c>
      <c r="CY66" s="141">
        <v>0</v>
      </c>
      <c r="CZ66" s="140">
        <v>0.4</v>
      </c>
      <c r="DA66" s="140"/>
      <c r="DB66" s="140"/>
      <c r="DC66" s="141"/>
      <c r="DD66" s="396"/>
      <c r="DE66" s="140">
        <v>0.2</v>
      </c>
      <c r="DF66" s="141">
        <v>1</v>
      </c>
      <c r="DG66" s="140">
        <v>0.4</v>
      </c>
      <c r="DH66" s="140">
        <v>0.4</v>
      </c>
      <c r="DI66" s="140">
        <v>0.4</v>
      </c>
      <c r="DJ66" s="141">
        <v>4</v>
      </c>
      <c r="DK66" s="396"/>
      <c r="DL66" s="140">
        <v>0.2</v>
      </c>
      <c r="DM66" s="141">
        <v>1</v>
      </c>
      <c r="DN66" s="140">
        <v>0.4</v>
      </c>
      <c r="DO66" s="140">
        <v>0.2</v>
      </c>
      <c r="DP66" s="140">
        <v>0.4</v>
      </c>
      <c r="DQ66" s="141">
        <v>8</v>
      </c>
      <c r="DR66" s="396"/>
      <c r="DS66" s="140">
        <v>0.1</v>
      </c>
      <c r="DT66" s="141">
        <v>1</v>
      </c>
      <c r="DU66" s="140"/>
      <c r="DV66" s="140"/>
      <c r="DW66" s="140"/>
      <c r="DX66" s="141"/>
      <c r="DY66" s="396"/>
      <c r="DZ66" s="140">
        <v>0.2</v>
      </c>
      <c r="EA66" s="141">
        <v>0</v>
      </c>
      <c r="EB66" s="140">
        <v>0</v>
      </c>
      <c r="EC66" s="140">
        <v>0</v>
      </c>
      <c r="ED66" s="140">
        <v>0</v>
      </c>
      <c r="EE66" s="141">
        <v>0</v>
      </c>
      <c r="EF66" s="396"/>
      <c r="EG66" s="140">
        <v>0.15</v>
      </c>
      <c r="EH66" s="141">
        <v>0</v>
      </c>
      <c r="EI66" s="140">
        <v>0.4</v>
      </c>
      <c r="EJ66" s="140">
        <v>0</v>
      </c>
      <c r="EK66" s="140">
        <v>0.1</v>
      </c>
      <c r="EL66" s="141">
        <v>2</v>
      </c>
      <c r="EM66" s="396"/>
      <c r="EN66" s="140">
        <v>0.05</v>
      </c>
      <c r="EO66" s="141">
        <v>0</v>
      </c>
      <c r="EP66" s="140"/>
      <c r="EQ66" s="140"/>
      <c r="ER66" s="140"/>
      <c r="ES66" s="141"/>
      <c r="ET66" s="396"/>
      <c r="EU66" s="140">
        <v>0.1</v>
      </c>
      <c r="EV66" s="141">
        <v>0</v>
      </c>
      <c r="EW66" s="140">
        <v>0.3</v>
      </c>
      <c r="EX66" s="140">
        <v>0</v>
      </c>
      <c r="EY66" s="140">
        <v>0.25</v>
      </c>
      <c r="EZ66" s="141"/>
      <c r="FA66" s="396"/>
      <c r="FB66" s="140">
        <v>0.1</v>
      </c>
      <c r="FC66" s="141">
        <v>1</v>
      </c>
      <c r="FD66" s="140">
        <v>0.05</v>
      </c>
      <c r="FE66" s="140">
        <v>0.05</v>
      </c>
      <c r="FF66" s="140">
        <v>0.05</v>
      </c>
      <c r="FG66" s="141">
        <v>1</v>
      </c>
      <c r="FH66" s="396"/>
      <c r="FI66" s="140">
        <v>0.05</v>
      </c>
      <c r="FJ66" s="141">
        <v>0</v>
      </c>
      <c r="FK66" s="140"/>
      <c r="FL66" s="140"/>
      <c r="FM66" s="140"/>
      <c r="FN66" s="141"/>
      <c r="FO66" s="396"/>
      <c r="FP66" s="140">
        <v>0.2</v>
      </c>
      <c r="FQ66" s="141">
        <v>0</v>
      </c>
      <c r="FR66" s="140"/>
      <c r="FS66" s="140"/>
      <c r="FT66" s="140"/>
      <c r="FU66" s="141"/>
      <c r="FV66" s="396"/>
      <c r="FW66" s="140">
        <v>0.1</v>
      </c>
      <c r="FX66" s="141">
        <v>0</v>
      </c>
      <c r="FY66" s="140">
        <v>0</v>
      </c>
      <c r="FZ66" s="140">
        <v>0</v>
      </c>
      <c r="GA66" s="140">
        <v>0</v>
      </c>
      <c r="GB66" s="140">
        <v>0</v>
      </c>
      <c r="GC66" s="396"/>
      <c r="GD66" s="467" t="str">
        <f t="shared" si="6"/>
        <v>BCK-58                   </v>
      </c>
      <c r="GE66" s="18">
        <f t="shared" si="28"/>
        <v>4.999999999999999</v>
      </c>
      <c r="GF66" s="17">
        <f t="shared" si="29"/>
        <v>16</v>
      </c>
      <c r="GG66" s="18">
        <f t="shared" si="30"/>
        <v>7.550000000000002</v>
      </c>
      <c r="GH66" s="18">
        <f t="shared" si="31"/>
        <v>3.25</v>
      </c>
      <c r="GI66" s="18">
        <f t="shared" si="32"/>
        <v>5.6</v>
      </c>
      <c r="GJ66" s="17">
        <f t="shared" si="33"/>
        <v>73</v>
      </c>
      <c r="GK66" s="396"/>
      <c r="GL66" s="19"/>
      <c r="GM66" s="19"/>
      <c r="GN66" s="84"/>
      <c r="GO66" s="84"/>
      <c r="GP66" s="84"/>
      <c r="GQ66" s="19"/>
      <c r="GU66" s="20"/>
      <c r="GV66" s="20"/>
      <c r="GW66" s="20"/>
    </row>
    <row r="67" spans="1:205" ht="15.75">
      <c r="A67" s="349">
        <v>61</v>
      </c>
      <c r="B67" s="11" t="s">
        <v>80</v>
      </c>
      <c r="C67" s="10" t="s">
        <v>197</v>
      </c>
      <c r="D67" s="140">
        <v>0</v>
      </c>
      <c r="E67" s="140">
        <v>0</v>
      </c>
      <c r="F67" s="140">
        <v>0</v>
      </c>
      <c r="G67" s="140">
        <v>0</v>
      </c>
      <c r="H67" s="140">
        <v>0</v>
      </c>
      <c r="I67" s="408">
        <v>0</v>
      </c>
      <c r="J67" s="397"/>
      <c r="K67" s="420">
        <v>0</v>
      </c>
      <c r="L67" s="140">
        <v>0</v>
      </c>
      <c r="M67" s="140">
        <v>0</v>
      </c>
      <c r="N67" s="140">
        <v>0</v>
      </c>
      <c r="O67" s="140">
        <v>0</v>
      </c>
      <c r="P67" s="140">
        <v>0</v>
      </c>
      <c r="Q67" s="397"/>
      <c r="R67" s="140">
        <v>0</v>
      </c>
      <c r="S67" s="140">
        <v>0</v>
      </c>
      <c r="T67" s="140">
        <v>0</v>
      </c>
      <c r="U67" s="140">
        <v>0</v>
      </c>
      <c r="V67" s="140">
        <v>0</v>
      </c>
      <c r="W67" s="140">
        <v>0</v>
      </c>
      <c r="X67" s="397"/>
      <c r="Y67" s="140">
        <v>0</v>
      </c>
      <c r="Z67" s="140">
        <v>0</v>
      </c>
      <c r="AA67" s="140">
        <v>0</v>
      </c>
      <c r="AB67" s="140">
        <v>0</v>
      </c>
      <c r="AC67" s="140">
        <v>0</v>
      </c>
      <c r="AD67" s="140">
        <v>0</v>
      </c>
      <c r="AE67" s="397"/>
      <c r="AF67" s="140">
        <v>0</v>
      </c>
      <c r="AG67" s="140">
        <v>0</v>
      </c>
      <c r="AH67" s="140">
        <v>0</v>
      </c>
      <c r="AI67" s="140">
        <v>0</v>
      </c>
      <c r="AJ67" s="140">
        <v>0</v>
      </c>
      <c r="AK67" s="140">
        <v>0</v>
      </c>
      <c r="AL67" s="397"/>
      <c r="AM67" s="140">
        <v>0</v>
      </c>
      <c r="AN67" s="140">
        <v>0</v>
      </c>
      <c r="AO67" s="140">
        <v>0</v>
      </c>
      <c r="AP67" s="140">
        <v>0</v>
      </c>
      <c r="AQ67" s="140">
        <v>0</v>
      </c>
      <c r="AR67" s="140">
        <v>0</v>
      </c>
      <c r="AS67" s="397"/>
      <c r="AT67" s="140">
        <v>0</v>
      </c>
      <c r="AU67" s="140">
        <v>0</v>
      </c>
      <c r="AV67" s="140">
        <v>0</v>
      </c>
      <c r="AW67" s="140">
        <v>0</v>
      </c>
      <c r="AX67" s="140">
        <v>0</v>
      </c>
      <c r="AY67" s="140">
        <v>0</v>
      </c>
      <c r="AZ67" s="397"/>
      <c r="BA67" s="140">
        <v>0</v>
      </c>
      <c r="BB67" s="140">
        <v>0</v>
      </c>
      <c r="BC67" s="140">
        <v>0</v>
      </c>
      <c r="BD67" s="140">
        <v>0</v>
      </c>
      <c r="BE67" s="140">
        <v>0</v>
      </c>
      <c r="BF67" s="140">
        <v>0</v>
      </c>
      <c r="BG67" s="397"/>
      <c r="BH67" s="140">
        <v>0</v>
      </c>
      <c r="BI67" s="140">
        <v>0</v>
      </c>
      <c r="BJ67" s="140">
        <v>0</v>
      </c>
      <c r="BK67" s="140">
        <v>0</v>
      </c>
      <c r="BL67" s="140">
        <v>0</v>
      </c>
      <c r="BM67" s="140">
        <v>0</v>
      </c>
      <c r="BN67" s="397"/>
      <c r="BO67" s="140">
        <v>0</v>
      </c>
      <c r="BP67" s="140">
        <v>0</v>
      </c>
      <c r="BQ67" s="140">
        <v>0</v>
      </c>
      <c r="BR67" s="140">
        <v>0</v>
      </c>
      <c r="BS67" s="140">
        <v>0</v>
      </c>
      <c r="BT67" s="140">
        <v>0</v>
      </c>
      <c r="BU67" s="397"/>
      <c r="BV67" s="140">
        <v>0</v>
      </c>
      <c r="BW67" s="140">
        <v>0</v>
      </c>
      <c r="BX67" s="140">
        <v>0</v>
      </c>
      <c r="BY67" s="140">
        <v>0</v>
      </c>
      <c r="BZ67" s="140">
        <v>0</v>
      </c>
      <c r="CA67" s="140">
        <v>0</v>
      </c>
      <c r="CB67" s="397"/>
      <c r="CC67" s="140">
        <v>0</v>
      </c>
      <c r="CD67" s="140">
        <v>0</v>
      </c>
      <c r="CE67" s="140">
        <v>0</v>
      </c>
      <c r="CF67" s="140">
        <v>0</v>
      </c>
      <c r="CG67" s="140">
        <v>0</v>
      </c>
      <c r="CH67" s="140">
        <v>0</v>
      </c>
      <c r="CI67" s="397"/>
      <c r="CJ67" s="140">
        <v>0</v>
      </c>
      <c r="CK67" s="140">
        <v>0</v>
      </c>
      <c r="CL67" s="140">
        <v>0</v>
      </c>
      <c r="CM67" s="140">
        <v>0</v>
      </c>
      <c r="CN67" s="140">
        <v>0</v>
      </c>
      <c r="CO67" s="140">
        <v>0</v>
      </c>
      <c r="CP67" s="397"/>
      <c r="CQ67" s="140">
        <v>0</v>
      </c>
      <c r="CR67" s="140">
        <v>0</v>
      </c>
      <c r="CS67" s="140">
        <v>0</v>
      </c>
      <c r="CT67" s="140">
        <v>0</v>
      </c>
      <c r="CU67" s="140">
        <v>0</v>
      </c>
      <c r="CV67" s="140">
        <v>0</v>
      </c>
      <c r="CW67" s="397"/>
      <c r="CX67" s="140">
        <v>0</v>
      </c>
      <c r="CY67" s="140">
        <v>0</v>
      </c>
      <c r="CZ67" s="140">
        <v>0</v>
      </c>
      <c r="DA67" s="140">
        <v>0</v>
      </c>
      <c r="DB67" s="140">
        <v>0</v>
      </c>
      <c r="DC67" s="140">
        <v>0</v>
      </c>
      <c r="DD67" s="397"/>
      <c r="DE67" s="140">
        <v>0</v>
      </c>
      <c r="DF67" s="140">
        <v>0</v>
      </c>
      <c r="DG67" s="140">
        <v>0</v>
      </c>
      <c r="DH67" s="140">
        <v>0</v>
      </c>
      <c r="DI67" s="140">
        <v>0</v>
      </c>
      <c r="DJ67" s="140">
        <v>0</v>
      </c>
      <c r="DK67" s="397"/>
      <c r="DL67" s="140">
        <v>0</v>
      </c>
      <c r="DM67" s="140">
        <v>0</v>
      </c>
      <c r="DN67" s="140">
        <v>0</v>
      </c>
      <c r="DO67" s="140">
        <v>0</v>
      </c>
      <c r="DP67" s="140">
        <v>0</v>
      </c>
      <c r="DQ67" s="140">
        <v>0</v>
      </c>
      <c r="DR67" s="397"/>
      <c r="DS67" s="140">
        <v>0</v>
      </c>
      <c r="DT67" s="140">
        <v>0</v>
      </c>
      <c r="DU67" s="140">
        <v>0</v>
      </c>
      <c r="DV67" s="140">
        <v>0</v>
      </c>
      <c r="DW67" s="140">
        <v>0</v>
      </c>
      <c r="DX67" s="140">
        <v>0</v>
      </c>
      <c r="DY67" s="397"/>
      <c r="DZ67" s="140">
        <v>0</v>
      </c>
      <c r="EA67" s="140">
        <v>0</v>
      </c>
      <c r="EB67" s="140">
        <v>0</v>
      </c>
      <c r="EC67" s="140">
        <v>0</v>
      </c>
      <c r="ED67" s="140">
        <v>0</v>
      </c>
      <c r="EE67" s="140">
        <v>0</v>
      </c>
      <c r="EF67" s="397"/>
      <c r="EG67" s="140">
        <v>0</v>
      </c>
      <c r="EH67" s="140">
        <v>0</v>
      </c>
      <c r="EI67" s="140">
        <v>0</v>
      </c>
      <c r="EJ67" s="140">
        <v>0</v>
      </c>
      <c r="EK67" s="140">
        <v>0</v>
      </c>
      <c r="EL67" s="140">
        <v>0</v>
      </c>
      <c r="EM67" s="397"/>
      <c r="EN67" s="140">
        <v>0</v>
      </c>
      <c r="EO67" s="140">
        <v>0</v>
      </c>
      <c r="EP67" s="140">
        <v>0</v>
      </c>
      <c r="EQ67" s="140">
        <v>0</v>
      </c>
      <c r="ER67" s="140">
        <v>0</v>
      </c>
      <c r="ES67" s="140">
        <v>0</v>
      </c>
      <c r="ET67" s="397"/>
      <c r="EU67" s="140">
        <v>0</v>
      </c>
      <c r="EV67" s="140">
        <v>0</v>
      </c>
      <c r="EW67" s="140">
        <v>0</v>
      </c>
      <c r="EX67" s="140">
        <v>0</v>
      </c>
      <c r="EY67" s="140">
        <v>0</v>
      </c>
      <c r="EZ67" s="140">
        <v>0</v>
      </c>
      <c r="FA67" s="397"/>
      <c r="FB67" s="140">
        <v>0</v>
      </c>
      <c r="FC67" s="140">
        <v>0</v>
      </c>
      <c r="FD67" s="140">
        <v>0</v>
      </c>
      <c r="FE67" s="140">
        <v>0</v>
      </c>
      <c r="FF67" s="140">
        <v>0</v>
      </c>
      <c r="FG67" s="140">
        <v>0</v>
      </c>
      <c r="FH67" s="397"/>
      <c r="FI67" s="140">
        <v>0</v>
      </c>
      <c r="FJ67" s="140">
        <v>0</v>
      </c>
      <c r="FK67" s="140">
        <v>0</v>
      </c>
      <c r="FL67" s="140">
        <v>0</v>
      </c>
      <c r="FM67" s="140">
        <v>0</v>
      </c>
      <c r="FN67" s="140">
        <v>0</v>
      </c>
      <c r="FO67" s="397"/>
      <c r="FP67" s="140">
        <v>0</v>
      </c>
      <c r="FQ67" s="140">
        <v>0</v>
      </c>
      <c r="FR67" s="140">
        <v>0</v>
      </c>
      <c r="FS67" s="140">
        <v>0</v>
      </c>
      <c r="FT67" s="140">
        <v>0</v>
      </c>
      <c r="FU67" s="140">
        <v>0</v>
      </c>
      <c r="FV67" s="397"/>
      <c r="FW67" s="140">
        <v>0</v>
      </c>
      <c r="FX67" s="140">
        <v>0</v>
      </c>
      <c r="FY67" s="140">
        <v>0</v>
      </c>
      <c r="FZ67" s="140">
        <v>0</v>
      </c>
      <c r="GA67" s="140">
        <v>0</v>
      </c>
      <c r="GB67" s="140">
        <v>0</v>
      </c>
      <c r="GC67" s="397"/>
      <c r="GD67" s="467" t="str">
        <f t="shared" si="6"/>
        <v>BCK-60                    </v>
      </c>
      <c r="GE67" s="18">
        <f t="shared" si="28"/>
        <v>0</v>
      </c>
      <c r="GF67" s="17">
        <f t="shared" si="29"/>
        <v>0</v>
      </c>
      <c r="GG67" s="18">
        <f t="shared" si="30"/>
        <v>0</v>
      </c>
      <c r="GH67" s="18">
        <f t="shared" si="31"/>
        <v>0</v>
      </c>
      <c r="GI67" s="18">
        <f t="shared" si="32"/>
        <v>0</v>
      </c>
      <c r="GJ67" s="17">
        <f t="shared" si="33"/>
        <v>0</v>
      </c>
      <c r="GK67" s="397"/>
      <c r="GL67" s="19"/>
      <c r="GM67" s="19"/>
      <c r="GN67" s="84"/>
      <c r="GO67" s="84"/>
      <c r="GP67" s="84"/>
      <c r="GQ67" s="19"/>
      <c r="GU67" s="20"/>
      <c r="GV67" s="20"/>
      <c r="GW67" s="20"/>
    </row>
    <row r="68" spans="1:205" ht="22.5">
      <c r="A68" s="349">
        <v>62</v>
      </c>
      <c r="B68" s="10" t="s">
        <v>172</v>
      </c>
      <c r="C68" s="11" t="s">
        <v>81</v>
      </c>
      <c r="D68" s="140">
        <v>0</v>
      </c>
      <c r="E68" s="140">
        <v>0</v>
      </c>
      <c r="F68" s="140">
        <v>0</v>
      </c>
      <c r="G68" s="140">
        <v>0</v>
      </c>
      <c r="H68" s="140">
        <v>0</v>
      </c>
      <c r="I68" s="408">
        <v>0</v>
      </c>
      <c r="J68" s="397"/>
      <c r="K68" s="420">
        <v>0</v>
      </c>
      <c r="L68" s="140">
        <v>0</v>
      </c>
      <c r="M68" s="140">
        <v>0</v>
      </c>
      <c r="N68" s="140">
        <v>0</v>
      </c>
      <c r="O68" s="140">
        <v>0</v>
      </c>
      <c r="P68" s="140">
        <v>0</v>
      </c>
      <c r="Q68" s="397"/>
      <c r="R68" s="140">
        <v>0</v>
      </c>
      <c r="S68" s="140">
        <v>0</v>
      </c>
      <c r="T68" s="140">
        <v>0</v>
      </c>
      <c r="U68" s="140">
        <v>0</v>
      </c>
      <c r="V68" s="140">
        <v>0</v>
      </c>
      <c r="W68" s="140">
        <v>0</v>
      </c>
      <c r="X68" s="397"/>
      <c r="Y68" s="140">
        <v>0</v>
      </c>
      <c r="Z68" s="140">
        <v>0</v>
      </c>
      <c r="AA68" s="140">
        <v>0</v>
      </c>
      <c r="AB68" s="140">
        <v>0</v>
      </c>
      <c r="AC68" s="140">
        <v>0</v>
      </c>
      <c r="AD68" s="140">
        <v>0</v>
      </c>
      <c r="AE68" s="397"/>
      <c r="AF68" s="140">
        <v>0</v>
      </c>
      <c r="AG68" s="140">
        <v>0</v>
      </c>
      <c r="AH68" s="140">
        <v>0</v>
      </c>
      <c r="AI68" s="140">
        <v>0</v>
      </c>
      <c r="AJ68" s="140">
        <v>0</v>
      </c>
      <c r="AK68" s="140">
        <v>0</v>
      </c>
      <c r="AL68" s="397"/>
      <c r="AM68" s="140">
        <v>0</v>
      </c>
      <c r="AN68" s="140">
        <v>0</v>
      </c>
      <c r="AO68" s="140">
        <v>0</v>
      </c>
      <c r="AP68" s="140">
        <v>0</v>
      </c>
      <c r="AQ68" s="140">
        <v>0</v>
      </c>
      <c r="AR68" s="140">
        <v>0</v>
      </c>
      <c r="AS68" s="397"/>
      <c r="AT68" s="140">
        <v>0</v>
      </c>
      <c r="AU68" s="140">
        <v>0</v>
      </c>
      <c r="AV68" s="140">
        <v>0</v>
      </c>
      <c r="AW68" s="140">
        <v>0</v>
      </c>
      <c r="AX68" s="140">
        <v>0</v>
      </c>
      <c r="AY68" s="140">
        <v>0</v>
      </c>
      <c r="AZ68" s="397"/>
      <c r="BA68" s="140">
        <v>0</v>
      </c>
      <c r="BB68" s="140">
        <v>0</v>
      </c>
      <c r="BC68" s="140">
        <v>0</v>
      </c>
      <c r="BD68" s="140">
        <v>0</v>
      </c>
      <c r="BE68" s="140">
        <v>0</v>
      </c>
      <c r="BF68" s="140">
        <v>0</v>
      </c>
      <c r="BG68" s="397"/>
      <c r="BH68" s="140">
        <v>0</v>
      </c>
      <c r="BI68" s="140">
        <v>0</v>
      </c>
      <c r="BJ68" s="140">
        <v>0</v>
      </c>
      <c r="BK68" s="140">
        <v>0</v>
      </c>
      <c r="BL68" s="140">
        <v>0</v>
      </c>
      <c r="BM68" s="140">
        <v>0</v>
      </c>
      <c r="BN68" s="397"/>
      <c r="BO68" s="140">
        <v>0</v>
      </c>
      <c r="BP68" s="140">
        <v>0</v>
      </c>
      <c r="BQ68" s="140">
        <v>0</v>
      </c>
      <c r="BR68" s="140">
        <v>0</v>
      </c>
      <c r="BS68" s="140">
        <v>0</v>
      </c>
      <c r="BT68" s="140">
        <v>0</v>
      </c>
      <c r="BU68" s="397"/>
      <c r="BV68" s="140">
        <v>0</v>
      </c>
      <c r="BW68" s="140">
        <v>0</v>
      </c>
      <c r="BX68" s="140">
        <v>0</v>
      </c>
      <c r="BY68" s="140">
        <v>0</v>
      </c>
      <c r="BZ68" s="140">
        <v>0</v>
      </c>
      <c r="CA68" s="140">
        <v>0</v>
      </c>
      <c r="CB68" s="397"/>
      <c r="CC68" s="140">
        <v>0</v>
      </c>
      <c r="CD68" s="140">
        <v>0</v>
      </c>
      <c r="CE68" s="140">
        <v>0</v>
      </c>
      <c r="CF68" s="140">
        <v>0</v>
      </c>
      <c r="CG68" s="140">
        <v>0</v>
      </c>
      <c r="CH68" s="140">
        <v>0</v>
      </c>
      <c r="CI68" s="397"/>
      <c r="CJ68" s="140">
        <v>0</v>
      </c>
      <c r="CK68" s="140">
        <v>0</v>
      </c>
      <c r="CL68" s="140">
        <v>0</v>
      </c>
      <c r="CM68" s="140">
        <v>0</v>
      </c>
      <c r="CN68" s="140">
        <v>0</v>
      </c>
      <c r="CO68" s="140">
        <v>0</v>
      </c>
      <c r="CP68" s="397"/>
      <c r="CQ68" s="140">
        <v>0</v>
      </c>
      <c r="CR68" s="140">
        <v>0</v>
      </c>
      <c r="CS68" s="140">
        <v>0</v>
      </c>
      <c r="CT68" s="140">
        <v>0</v>
      </c>
      <c r="CU68" s="140">
        <v>0</v>
      </c>
      <c r="CV68" s="140">
        <v>0</v>
      </c>
      <c r="CW68" s="397"/>
      <c r="CX68" s="140">
        <v>0</v>
      </c>
      <c r="CY68" s="140">
        <v>0</v>
      </c>
      <c r="CZ68" s="140">
        <v>0</v>
      </c>
      <c r="DA68" s="140">
        <v>0</v>
      </c>
      <c r="DB68" s="140">
        <v>0</v>
      </c>
      <c r="DC68" s="140">
        <v>0</v>
      </c>
      <c r="DD68" s="397"/>
      <c r="DE68" s="140">
        <v>0</v>
      </c>
      <c r="DF68" s="140">
        <v>0</v>
      </c>
      <c r="DG68" s="140">
        <v>0</v>
      </c>
      <c r="DH68" s="140">
        <v>0</v>
      </c>
      <c r="DI68" s="140">
        <v>0</v>
      </c>
      <c r="DJ68" s="140">
        <v>0</v>
      </c>
      <c r="DK68" s="397"/>
      <c r="DL68" s="140">
        <v>0</v>
      </c>
      <c r="DM68" s="140">
        <v>0</v>
      </c>
      <c r="DN68" s="140">
        <v>0</v>
      </c>
      <c r="DO68" s="140">
        <v>0</v>
      </c>
      <c r="DP68" s="140">
        <v>0</v>
      </c>
      <c r="DQ68" s="140">
        <v>0</v>
      </c>
      <c r="DR68" s="397"/>
      <c r="DS68" s="140">
        <v>0</v>
      </c>
      <c r="DT68" s="140">
        <v>0</v>
      </c>
      <c r="DU68" s="140">
        <v>0</v>
      </c>
      <c r="DV68" s="140">
        <v>0</v>
      </c>
      <c r="DW68" s="140">
        <v>0</v>
      </c>
      <c r="DX68" s="140">
        <v>0</v>
      </c>
      <c r="DY68" s="397"/>
      <c r="DZ68" s="140">
        <v>0</v>
      </c>
      <c r="EA68" s="140">
        <v>0</v>
      </c>
      <c r="EB68" s="140">
        <v>0</v>
      </c>
      <c r="EC68" s="140">
        <v>0</v>
      </c>
      <c r="ED68" s="140">
        <v>0</v>
      </c>
      <c r="EE68" s="140">
        <v>0</v>
      </c>
      <c r="EF68" s="397"/>
      <c r="EG68" s="140">
        <v>0</v>
      </c>
      <c r="EH68" s="140">
        <v>0</v>
      </c>
      <c r="EI68" s="140">
        <v>0</v>
      </c>
      <c r="EJ68" s="140">
        <v>0</v>
      </c>
      <c r="EK68" s="140">
        <v>0</v>
      </c>
      <c r="EL68" s="140">
        <v>0</v>
      </c>
      <c r="EM68" s="397"/>
      <c r="EN68" s="140">
        <v>0</v>
      </c>
      <c r="EO68" s="140">
        <v>0</v>
      </c>
      <c r="EP68" s="140">
        <v>0</v>
      </c>
      <c r="EQ68" s="140">
        <v>0</v>
      </c>
      <c r="ER68" s="140">
        <v>0</v>
      </c>
      <c r="ES68" s="140">
        <v>0</v>
      </c>
      <c r="ET68" s="397"/>
      <c r="EU68" s="140">
        <v>0</v>
      </c>
      <c r="EV68" s="140">
        <v>0</v>
      </c>
      <c r="EW68" s="140">
        <v>0</v>
      </c>
      <c r="EX68" s="140">
        <v>0</v>
      </c>
      <c r="EY68" s="140">
        <v>0</v>
      </c>
      <c r="EZ68" s="140">
        <v>0</v>
      </c>
      <c r="FA68" s="397"/>
      <c r="FB68" s="140">
        <v>0</v>
      </c>
      <c r="FC68" s="140">
        <v>0</v>
      </c>
      <c r="FD68" s="140">
        <v>0</v>
      </c>
      <c r="FE68" s="140">
        <v>0</v>
      </c>
      <c r="FF68" s="140">
        <v>0</v>
      </c>
      <c r="FG68" s="140">
        <v>0</v>
      </c>
      <c r="FH68" s="397"/>
      <c r="FI68" s="140">
        <v>0</v>
      </c>
      <c r="FJ68" s="140">
        <v>0</v>
      </c>
      <c r="FK68" s="140">
        <v>0</v>
      </c>
      <c r="FL68" s="140">
        <v>0</v>
      </c>
      <c r="FM68" s="140">
        <v>0</v>
      </c>
      <c r="FN68" s="140">
        <v>0</v>
      </c>
      <c r="FO68" s="397"/>
      <c r="FP68" s="140">
        <v>0</v>
      </c>
      <c r="FQ68" s="140">
        <v>0</v>
      </c>
      <c r="FR68" s="140">
        <v>0</v>
      </c>
      <c r="FS68" s="140">
        <v>0</v>
      </c>
      <c r="FT68" s="140">
        <v>0</v>
      </c>
      <c r="FU68" s="140">
        <v>0</v>
      </c>
      <c r="FV68" s="397"/>
      <c r="FW68" s="140">
        <v>0</v>
      </c>
      <c r="FX68" s="140">
        <v>0</v>
      </c>
      <c r="FY68" s="140">
        <v>0</v>
      </c>
      <c r="FZ68" s="140">
        <v>0</v>
      </c>
      <c r="GA68" s="140">
        <v>0</v>
      </c>
      <c r="GB68" s="140">
        <v>0</v>
      </c>
      <c r="GC68" s="397"/>
      <c r="GD68" s="467" t="str">
        <f t="shared" si="6"/>
        <v>BCK-60 A</v>
      </c>
      <c r="GE68" s="18">
        <f t="shared" si="28"/>
        <v>0</v>
      </c>
      <c r="GF68" s="17">
        <f t="shared" si="29"/>
        <v>0</v>
      </c>
      <c r="GG68" s="18">
        <f t="shared" si="30"/>
        <v>0</v>
      </c>
      <c r="GH68" s="18">
        <f t="shared" si="31"/>
        <v>0</v>
      </c>
      <c r="GI68" s="18">
        <f t="shared" si="32"/>
        <v>0</v>
      </c>
      <c r="GJ68" s="17">
        <f t="shared" si="33"/>
        <v>0</v>
      </c>
      <c r="GK68" s="397"/>
      <c r="GL68" s="19"/>
      <c r="GM68" s="19"/>
      <c r="GN68" s="84"/>
      <c r="GO68" s="84"/>
      <c r="GP68" s="84"/>
      <c r="GQ68" s="19"/>
      <c r="GU68" s="20"/>
      <c r="GV68" s="20"/>
      <c r="GW68" s="20"/>
    </row>
    <row r="69" spans="1:205" ht="15.75">
      <c r="A69" s="349">
        <v>63</v>
      </c>
      <c r="B69" s="11" t="s">
        <v>82</v>
      </c>
      <c r="C69" s="11" t="s">
        <v>83</v>
      </c>
      <c r="D69" s="140">
        <v>0</v>
      </c>
      <c r="E69" s="140">
        <v>0</v>
      </c>
      <c r="F69" s="140">
        <v>0</v>
      </c>
      <c r="G69" s="140">
        <v>0</v>
      </c>
      <c r="H69" s="140">
        <v>0</v>
      </c>
      <c r="I69" s="408">
        <v>0</v>
      </c>
      <c r="J69" s="397"/>
      <c r="K69" s="420">
        <v>0</v>
      </c>
      <c r="L69" s="140">
        <v>0</v>
      </c>
      <c r="M69" s="140">
        <v>0</v>
      </c>
      <c r="N69" s="140">
        <v>0</v>
      </c>
      <c r="O69" s="140">
        <v>0</v>
      </c>
      <c r="P69" s="140">
        <v>0</v>
      </c>
      <c r="Q69" s="397"/>
      <c r="R69" s="140">
        <v>0</v>
      </c>
      <c r="S69" s="140">
        <v>0</v>
      </c>
      <c r="T69" s="140">
        <v>0</v>
      </c>
      <c r="U69" s="140">
        <v>0</v>
      </c>
      <c r="V69" s="140">
        <v>0</v>
      </c>
      <c r="W69" s="140">
        <v>0</v>
      </c>
      <c r="X69" s="397"/>
      <c r="Y69" s="140">
        <v>0</v>
      </c>
      <c r="Z69" s="140">
        <v>0</v>
      </c>
      <c r="AA69" s="140">
        <v>0</v>
      </c>
      <c r="AB69" s="140">
        <v>0</v>
      </c>
      <c r="AC69" s="140">
        <v>0</v>
      </c>
      <c r="AD69" s="140">
        <v>0</v>
      </c>
      <c r="AE69" s="397"/>
      <c r="AF69" s="140">
        <v>0</v>
      </c>
      <c r="AG69" s="140">
        <v>0</v>
      </c>
      <c r="AH69" s="140">
        <v>0</v>
      </c>
      <c r="AI69" s="140">
        <v>0</v>
      </c>
      <c r="AJ69" s="140">
        <v>0</v>
      </c>
      <c r="AK69" s="140">
        <v>0</v>
      </c>
      <c r="AL69" s="397"/>
      <c r="AM69" s="140">
        <v>0</v>
      </c>
      <c r="AN69" s="140">
        <v>0</v>
      </c>
      <c r="AO69" s="140">
        <v>0</v>
      </c>
      <c r="AP69" s="140">
        <v>0</v>
      </c>
      <c r="AQ69" s="140">
        <v>0</v>
      </c>
      <c r="AR69" s="140">
        <v>0</v>
      </c>
      <c r="AS69" s="397"/>
      <c r="AT69" s="140">
        <v>0</v>
      </c>
      <c r="AU69" s="140">
        <v>0</v>
      </c>
      <c r="AV69" s="140">
        <v>0</v>
      </c>
      <c r="AW69" s="140">
        <v>0</v>
      </c>
      <c r="AX69" s="140">
        <v>0</v>
      </c>
      <c r="AY69" s="140">
        <v>0</v>
      </c>
      <c r="AZ69" s="397"/>
      <c r="BA69" s="140">
        <v>0</v>
      </c>
      <c r="BB69" s="140">
        <v>0</v>
      </c>
      <c r="BC69" s="140">
        <v>0</v>
      </c>
      <c r="BD69" s="140">
        <v>0</v>
      </c>
      <c r="BE69" s="140">
        <v>0</v>
      </c>
      <c r="BF69" s="140">
        <v>0</v>
      </c>
      <c r="BG69" s="397"/>
      <c r="BH69" s="140">
        <v>0</v>
      </c>
      <c r="BI69" s="140">
        <v>0</v>
      </c>
      <c r="BJ69" s="140">
        <v>0</v>
      </c>
      <c r="BK69" s="140">
        <v>0</v>
      </c>
      <c r="BL69" s="140">
        <v>0</v>
      </c>
      <c r="BM69" s="140">
        <v>0</v>
      </c>
      <c r="BN69" s="397"/>
      <c r="BO69" s="140">
        <v>0</v>
      </c>
      <c r="BP69" s="140">
        <v>0</v>
      </c>
      <c r="BQ69" s="140">
        <v>0</v>
      </c>
      <c r="BR69" s="140">
        <v>0</v>
      </c>
      <c r="BS69" s="140">
        <v>0</v>
      </c>
      <c r="BT69" s="140">
        <v>0</v>
      </c>
      <c r="BU69" s="397"/>
      <c r="BV69" s="140">
        <v>0</v>
      </c>
      <c r="BW69" s="140">
        <v>0</v>
      </c>
      <c r="BX69" s="140">
        <v>0</v>
      </c>
      <c r="BY69" s="140">
        <v>0</v>
      </c>
      <c r="BZ69" s="140">
        <v>0</v>
      </c>
      <c r="CA69" s="140">
        <v>0</v>
      </c>
      <c r="CB69" s="397"/>
      <c r="CC69" s="140">
        <v>0</v>
      </c>
      <c r="CD69" s="140">
        <v>0</v>
      </c>
      <c r="CE69" s="140">
        <v>0</v>
      </c>
      <c r="CF69" s="140">
        <v>0</v>
      </c>
      <c r="CG69" s="140">
        <v>0</v>
      </c>
      <c r="CH69" s="140">
        <v>0</v>
      </c>
      <c r="CI69" s="397"/>
      <c r="CJ69" s="140">
        <v>0</v>
      </c>
      <c r="CK69" s="140">
        <v>0</v>
      </c>
      <c r="CL69" s="140">
        <v>0</v>
      </c>
      <c r="CM69" s="140">
        <v>0</v>
      </c>
      <c r="CN69" s="140">
        <v>0</v>
      </c>
      <c r="CO69" s="140">
        <v>0</v>
      </c>
      <c r="CP69" s="397"/>
      <c r="CQ69" s="140">
        <v>0</v>
      </c>
      <c r="CR69" s="140">
        <v>0</v>
      </c>
      <c r="CS69" s="140">
        <v>0</v>
      </c>
      <c r="CT69" s="140">
        <v>0</v>
      </c>
      <c r="CU69" s="140">
        <v>0</v>
      </c>
      <c r="CV69" s="140">
        <v>0</v>
      </c>
      <c r="CW69" s="397"/>
      <c r="CX69" s="140">
        <v>0</v>
      </c>
      <c r="CY69" s="140">
        <v>0</v>
      </c>
      <c r="CZ69" s="140">
        <v>0</v>
      </c>
      <c r="DA69" s="140">
        <v>0</v>
      </c>
      <c r="DB69" s="140">
        <v>0</v>
      </c>
      <c r="DC69" s="140">
        <v>0</v>
      </c>
      <c r="DD69" s="397"/>
      <c r="DE69" s="140">
        <v>0</v>
      </c>
      <c r="DF69" s="140">
        <v>0</v>
      </c>
      <c r="DG69" s="140">
        <v>0</v>
      </c>
      <c r="DH69" s="140">
        <v>0</v>
      </c>
      <c r="DI69" s="140">
        <v>0</v>
      </c>
      <c r="DJ69" s="140">
        <v>0</v>
      </c>
      <c r="DK69" s="397"/>
      <c r="DL69" s="140">
        <v>0</v>
      </c>
      <c r="DM69" s="140">
        <v>0</v>
      </c>
      <c r="DN69" s="140">
        <v>0</v>
      </c>
      <c r="DO69" s="140">
        <v>0</v>
      </c>
      <c r="DP69" s="140">
        <v>0</v>
      </c>
      <c r="DQ69" s="140">
        <v>0</v>
      </c>
      <c r="DR69" s="397"/>
      <c r="DS69" s="140">
        <v>0</v>
      </c>
      <c r="DT69" s="140">
        <v>0</v>
      </c>
      <c r="DU69" s="140">
        <v>0</v>
      </c>
      <c r="DV69" s="140">
        <v>0</v>
      </c>
      <c r="DW69" s="140">
        <v>0</v>
      </c>
      <c r="DX69" s="140">
        <v>0</v>
      </c>
      <c r="DY69" s="397"/>
      <c r="DZ69" s="140">
        <v>0</v>
      </c>
      <c r="EA69" s="140">
        <v>0</v>
      </c>
      <c r="EB69" s="140">
        <v>0</v>
      </c>
      <c r="EC69" s="140">
        <v>0</v>
      </c>
      <c r="ED69" s="140">
        <v>0</v>
      </c>
      <c r="EE69" s="140">
        <v>0</v>
      </c>
      <c r="EF69" s="397"/>
      <c r="EG69" s="140">
        <v>0</v>
      </c>
      <c r="EH69" s="140">
        <v>0</v>
      </c>
      <c r="EI69" s="140">
        <v>0</v>
      </c>
      <c r="EJ69" s="140">
        <v>0</v>
      </c>
      <c r="EK69" s="140">
        <v>0</v>
      </c>
      <c r="EL69" s="140">
        <v>0</v>
      </c>
      <c r="EM69" s="397"/>
      <c r="EN69" s="140">
        <v>0</v>
      </c>
      <c r="EO69" s="140">
        <v>0</v>
      </c>
      <c r="EP69" s="140">
        <v>0</v>
      </c>
      <c r="EQ69" s="140">
        <v>0</v>
      </c>
      <c r="ER69" s="140">
        <v>0</v>
      </c>
      <c r="ES69" s="140">
        <v>0</v>
      </c>
      <c r="ET69" s="397"/>
      <c r="EU69" s="140">
        <v>0</v>
      </c>
      <c r="EV69" s="140">
        <v>0</v>
      </c>
      <c r="EW69" s="140">
        <v>0</v>
      </c>
      <c r="EX69" s="140">
        <v>0</v>
      </c>
      <c r="EY69" s="140">
        <v>0</v>
      </c>
      <c r="EZ69" s="140">
        <v>0</v>
      </c>
      <c r="FA69" s="397"/>
      <c r="FB69" s="140">
        <v>0</v>
      </c>
      <c r="FC69" s="140">
        <v>0</v>
      </c>
      <c r="FD69" s="140">
        <v>0</v>
      </c>
      <c r="FE69" s="140">
        <v>0</v>
      </c>
      <c r="FF69" s="140">
        <v>0</v>
      </c>
      <c r="FG69" s="140">
        <v>0</v>
      </c>
      <c r="FH69" s="397"/>
      <c r="FI69" s="140">
        <v>0</v>
      </c>
      <c r="FJ69" s="140">
        <v>0</v>
      </c>
      <c r="FK69" s="140">
        <v>0</v>
      </c>
      <c r="FL69" s="140">
        <v>0</v>
      </c>
      <c r="FM69" s="140">
        <v>0</v>
      </c>
      <c r="FN69" s="140">
        <v>0</v>
      </c>
      <c r="FO69" s="397"/>
      <c r="FP69" s="140">
        <v>0</v>
      </c>
      <c r="FQ69" s="140">
        <v>0</v>
      </c>
      <c r="FR69" s="140">
        <v>0</v>
      </c>
      <c r="FS69" s="140">
        <v>0</v>
      </c>
      <c r="FT69" s="140">
        <v>0</v>
      </c>
      <c r="FU69" s="140">
        <v>0</v>
      </c>
      <c r="FV69" s="397"/>
      <c r="FW69" s="140">
        <v>0</v>
      </c>
      <c r="FX69" s="140">
        <v>0</v>
      </c>
      <c r="FY69" s="140">
        <v>0</v>
      </c>
      <c r="FZ69" s="140">
        <v>0</v>
      </c>
      <c r="GA69" s="140">
        <v>0</v>
      </c>
      <c r="GB69" s="140">
        <v>0</v>
      </c>
      <c r="GC69" s="397"/>
      <c r="GD69" s="467" t="str">
        <f t="shared" si="6"/>
        <v>BCK-61                    </v>
      </c>
      <c r="GE69" s="18">
        <f t="shared" si="28"/>
        <v>0</v>
      </c>
      <c r="GF69" s="17">
        <f t="shared" si="29"/>
        <v>0</v>
      </c>
      <c r="GG69" s="18">
        <f t="shared" si="30"/>
        <v>0</v>
      </c>
      <c r="GH69" s="18">
        <f t="shared" si="31"/>
        <v>0</v>
      </c>
      <c r="GI69" s="18">
        <f t="shared" si="32"/>
        <v>0</v>
      </c>
      <c r="GJ69" s="17">
        <f t="shared" si="33"/>
        <v>0</v>
      </c>
      <c r="GK69" s="397"/>
      <c r="GL69" s="19"/>
      <c r="GM69" s="19"/>
      <c r="GN69" s="84"/>
      <c r="GO69" s="84"/>
      <c r="GP69" s="84"/>
      <c r="GQ69" s="19"/>
      <c r="GU69" s="20"/>
      <c r="GV69" s="20"/>
      <c r="GW69" s="20"/>
    </row>
    <row r="70" spans="1:205" ht="15.75">
      <c r="A70" s="349">
        <v>64</v>
      </c>
      <c r="B70" s="11" t="s">
        <v>84</v>
      </c>
      <c r="C70" s="10" t="s">
        <v>384</v>
      </c>
      <c r="D70" s="140">
        <v>5.4</v>
      </c>
      <c r="E70" s="141">
        <v>0</v>
      </c>
      <c r="F70" s="140">
        <v>5.9</v>
      </c>
      <c r="G70" s="140">
        <v>1</v>
      </c>
      <c r="H70" s="140">
        <v>5.9</v>
      </c>
      <c r="I70" s="407">
        <v>236</v>
      </c>
      <c r="J70" s="435">
        <v>0</v>
      </c>
      <c r="K70" s="420">
        <v>2.2</v>
      </c>
      <c r="L70" s="141">
        <v>0</v>
      </c>
      <c r="M70" s="140">
        <v>2.68</v>
      </c>
      <c r="N70" s="140">
        <v>0.65</v>
      </c>
      <c r="O70" s="140">
        <v>2.68</v>
      </c>
      <c r="P70" s="141">
        <v>107</v>
      </c>
      <c r="Q70" s="435"/>
      <c r="R70" s="308">
        <v>5</v>
      </c>
      <c r="S70" s="309">
        <v>0</v>
      </c>
      <c r="T70" s="308">
        <v>6.3</v>
      </c>
      <c r="U70" s="308">
        <v>1</v>
      </c>
      <c r="V70" s="308">
        <v>6.3</v>
      </c>
      <c r="W70" s="309">
        <v>252</v>
      </c>
      <c r="X70" s="435">
        <v>75</v>
      </c>
      <c r="Y70" s="140">
        <v>4</v>
      </c>
      <c r="Z70" s="141">
        <v>0</v>
      </c>
      <c r="AA70" s="140">
        <v>5.03</v>
      </c>
      <c r="AB70" s="140">
        <v>0.68</v>
      </c>
      <c r="AC70" s="140">
        <v>4.88</v>
      </c>
      <c r="AD70" s="141">
        <v>195</v>
      </c>
      <c r="AE70" s="435">
        <v>0</v>
      </c>
      <c r="AF70" s="140">
        <v>3.7</v>
      </c>
      <c r="AG70" s="141">
        <v>0</v>
      </c>
      <c r="AH70" s="140">
        <v>4.75</v>
      </c>
      <c r="AI70" s="140">
        <v>0.73</v>
      </c>
      <c r="AJ70" s="140">
        <v>4.75</v>
      </c>
      <c r="AK70" s="141">
        <v>191</v>
      </c>
      <c r="AL70" s="435"/>
      <c r="AM70" s="140">
        <v>3.2</v>
      </c>
      <c r="AN70" s="141">
        <v>0</v>
      </c>
      <c r="AO70" s="140">
        <v>4.15</v>
      </c>
      <c r="AP70" s="140">
        <v>1.42</v>
      </c>
      <c r="AQ70" s="140">
        <v>4</v>
      </c>
      <c r="AR70" s="141">
        <v>160</v>
      </c>
      <c r="AS70" s="435">
        <v>27</v>
      </c>
      <c r="AT70" s="140">
        <v>6.8</v>
      </c>
      <c r="AU70" s="141">
        <v>0</v>
      </c>
      <c r="AV70" s="140">
        <v>5.75</v>
      </c>
      <c r="AW70" s="140">
        <v>2</v>
      </c>
      <c r="AX70" s="140">
        <v>5.75</v>
      </c>
      <c r="AY70" s="141">
        <v>230</v>
      </c>
      <c r="AZ70" s="435"/>
      <c r="BA70" s="140">
        <v>10.4</v>
      </c>
      <c r="BB70" s="141">
        <v>0</v>
      </c>
      <c r="BC70" s="140">
        <v>8.65</v>
      </c>
      <c r="BD70" s="140">
        <v>0</v>
      </c>
      <c r="BE70" s="140">
        <v>8.65</v>
      </c>
      <c r="BF70" s="141">
        <v>346</v>
      </c>
      <c r="BG70" s="435">
        <v>5</v>
      </c>
      <c r="BH70" s="140">
        <v>6.1</v>
      </c>
      <c r="BI70" s="141">
        <v>0</v>
      </c>
      <c r="BJ70" s="140">
        <v>3.08</v>
      </c>
      <c r="BK70" s="140">
        <v>0.26</v>
      </c>
      <c r="BL70" s="140">
        <v>3.08</v>
      </c>
      <c r="BM70" s="141">
        <v>123</v>
      </c>
      <c r="BN70" s="435">
        <v>0</v>
      </c>
      <c r="BO70" s="140">
        <v>3.8</v>
      </c>
      <c r="BP70" s="141">
        <v>0</v>
      </c>
      <c r="BQ70" s="140">
        <v>2.65</v>
      </c>
      <c r="BR70" s="140">
        <v>0.25</v>
      </c>
      <c r="BS70" s="140">
        <v>2.6</v>
      </c>
      <c r="BT70" s="140">
        <v>104</v>
      </c>
      <c r="BU70" s="435">
        <v>5</v>
      </c>
      <c r="BV70" s="140">
        <v>9</v>
      </c>
      <c r="BW70" s="141">
        <v>0</v>
      </c>
      <c r="BX70" s="140">
        <v>6.35</v>
      </c>
      <c r="BY70" s="140">
        <v>1</v>
      </c>
      <c r="BZ70" s="140">
        <v>6.35</v>
      </c>
      <c r="CA70" s="141">
        <v>254</v>
      </c>
      <c r="CB70" s="435">
        <v>0</v>
      </c>
      <c r="CC70" s="140">
        <v>1.1</v>
      </c>
      <c r="CD70" s="141">
        <v>0</v>
      </c>
      <c r="CE70" s="140">
        <v>1.5</v>
      </c>
      <c r="CF70" s="140">
        <v>0</v>
      </c>
      <c r="CG70" s="140">
        <v>1.5</v>
      </c>
      <c r="CH70" s="141">
        <v>60</v>
      </c>
      <c r="CI70" s="435">
        <v>7</v>
      </c>
      <c r="CJ70" s="140">
        <v>5.3</v>
      </c>
      <c r="CK70" s="141">
        <v>0</v>
      </c>
      <c r="CL70" s="140">
        <v>6.4</v>
      </c>
      <c r="CM70" s="140">
        <v>0</v>
      </c>
      <c r="CN70" s="140">
        <v>6.4</v>
      </c>
      <c r="CO70" s="141">
        <v>266</v>
      </c>
      <c r="CP70" s="435"/>
      <c r="CQ70" s="140">
        <v>3.8</v>
      </c>
      <c r="CR70" s="141">
        <v>0</v>
      </c>
      <c r="CS70" s="140">
        <v>2.8</v>
      </c>
      <c r="CT70" s="140">
        <v>0.15</v>
      </c>
      <c r="CU70" s="140">
        <v>2.8</v>
      </c>
      <c r="CV70" s="141">
        <v>112</v>
      </c>
      <c r="CW70" s="435">
        <v>0</v>
      </c>
      <c r="CX70" s="140">
        <v>4.1</v>
      </c>
      <c r="CY70" s="141">
        <v>0</v>
      </c>
      <c r="CZ70" s="140">
        <v>2.08</v>
      </c>
      <c r="DA70" s="140">
        <v>0.5</v>
      </c>
      <c r="DB70" s="140">
        <v>2.08</v>
      </c>
      <c r="DC70" s="141">
        <v>83</v>
      </c>
      <c r="DD70" s="435">
        <v>2</v>
      </c>
      <c r="DE70" s="140">
        <v>5.7</v>
      </c>
      <c r="DF70" s="141">
        <v>0</v>
      </c>
      <c r="DG70" s="140">
        <v>1.48</v>
      </c>
      <c r="DH70" s="140">
        <v>0.42</v>
      </c>
      <c r="DI70" s="140">
        <v>1.3</v>
      </c>
      <c r="DJ70" s="141">
        <v>52</v>
      </c>
      <c r="DK70" s="435">
        <v>0</v>
      </c>
      <c r="DL70" s="140">
        <v>2.5</v>
      </c>
      <c r="DM70" s="141">
        <v>0</v>
      </c>
      <c r="DN70" s="140">
        <v>0.65</v>
      </c>
      <c r="DO70" s="140">
        <v>0.05</v>
      </c>
      <c r="DP70" s="140">
        <v>0.05</v>
      </c>
      <c r="DQ70" s="141">
        <v>2</v>
      </c>
      <c r="DR70" s="435"/>
      <c r="DS70" s="140">
        <v>0.2</v>
      </c>
      <c r="DT70" s="141">
        <v>0</v>
      </c>
      <c r="DU70" s="140">
        <v>0.25</v>
      </c>
      <c r="DV70" s="140">
        <v>0</v>
      </c>
      <c r="DW70" s="140">
        <v>0.18</v>
      </c>
      <c r="DX70" s="141">
        <v>7</v>
      </c>
      <c r="DY70" s="435"/>
      <c r="DZ70" s="140">
        <v>4.1</v>
      </c>
      <c r="EA70" s="141">
        <v>0</v>
      </c>
      <c r="EB70" s="140">
        <v>2.2</v>
      </c>
      <c r="EC70" s="140">
        <v>0.15</v>
      </c>
      <c r="ED70" s="140">
        <v>2.2</v>
      </c>
      <c r="EE70" s="141">
        <v>88</v>
      </c>
      <c r="EF70" s="435"/>
      <c r="EG70" s="140">
        <v>1.8</v>
      </c>
      <c r="EH70" s="141">
        <v>0</v>
      </c>
      <c r="EI70" s="140">
        <v>1.1</v>
      </c>
      <c r="EJ70" s="140">
        <v>0.35</v>
      </c>
      <c r="EK70" s="140">
        <v>1.1</v>
      </c>
      <c r="EL70" s="141">
        <v>44</v>
      </c>
      <c r="EM70" s="435"/>
      <c r="EN70" s="140">
        <v>0.3</v>
      </c>
      <c r="EO70" s="141">
        <v>0</v>
      </c>
      <c r="EP70" s="140">
        <v>0.43</v>
      </c>
      <c r="EQ70" s="140">
        <v>0.02</v>
      </c>
      <c r="ER70" s="140">
        <v>0.35</v>
      </c>
      <c r="ES70" s="141">
        <v>15</v>
      </c>
      <c r="ET70" s="435">
        <v>0</v>
      </c>
      <c r="EU70" s="140">
        <v>1.1</v>
      </c>
      <c r="EV70" s="141">
        <v>0</v>
      </c>
      <c r="EW70" s="140">
        <v>0.73</v>
      </c>
      <c r="EX70" s="140">
        <v>0.15</v>
      </c>
      <c r="EY70" s="140">
        <v>0.7</v>
      </c>
      <c r="EZ70" s="141">
        <v>28</v>
      </c>
      <c r="FA70" s="435">
        <v>0</v>
      </c>
      <c r="FB70" s="140">
        <v>0.9</v>
      </c>
      <c r="FC70" s="141">
        <v>0</v>
      </c>
      <c r="FD70" s="140">
        <v>0.33</v>
      </c>
      <c r="FE70" s="140">
        <v>0.1</v>
      </c>
      <c r="FF70" s="140">
        <v>0.33</v>
      </c>
      <c r="FG70" s="141">
        <v>9</v>
      </c>
      <c r="FH70" s="435"/>
      <c r="FI70" s="140">
        <v>0.1</v>
      </c>
      <c r="FJ70" s="141">
        <v>0</v>
      </c>
      <c r="FK70" s="140">
        <v>0.01</v>
      </c>
      <c r="FL70" s="140">
        <v>0</v>
      </c>
      <c r="FM70" s="140">
        <v>0</v>
      </c>
      <c r="FN70" s="141">
        <v>0</v>
      </c>
      <c r="FO70" s="435"/>
      <c r="FP70" s="140">
        <v>3.3</v>
      </c>
      <c r="FQ70" s="141">
        <v>0</v>
      </c>
      <c r="FR70" s="140">
        <v>1.26</v>
      </c>
      <c r="FS70" s="140">
        <v>0.3</v>
      </c>
      <c r="FT70" s="140">
        <v>1.25</v>
      </c>
      <c r="FU70" s="141">
        <v>20</v>
      </c>
      <c r="FV70" s="435"/>
      <c r="FW70" s="140">
        <v>1.1</v>
      </c>
      <c r="FX70" s="141">
        <v>0</v>
      </c>
      <c r="FY70" s="140">
        <v>0.28</v>
      </c>
      <c r="FZ70" s="140">
        <v>0</v>
      </c>
      <c r="GA70" s="140">
        <v>0.28</v>
      </c>
      <c r="GB70" s="140">
        <v>11</v>
      </c>
      <c r="GC70" s="435">
        <v>0</v>
      </c>
      <c r="GD70" s="467" t="str">
        <f t="shared" si="6"/>
        <v>BCK-62                   </v>
      </c>
      <c r="GE70" s="18">
        <f t="shared" si="28"/>
        <v>94.99999999999997</v>
      </c>
      <c r="GF70" s="17">
        <f t="shared" si="29"/>
        <v>0</v>
      </c>
      <c r="GG70" s="18">
        <f t="shared" si="30"/>
        <v>76.79000000000002</v>
      </c>
      <c r="GH70" s="18">
        <f t="shared" si="31"/>
        <v>11.180000000000001</v>
      </c>
      <c r="GI70" s="18">
        <f t="shared" si="32"/>
        <v>75.46</v>
      </c>
      <c r="GJ70" s="17">
        <f t="shared" si="33"/>
        <v>2995</v>
      </c>
      <c r="GK70" s="483">
        <f t="shared" si="33"/>
        <v>121</v>
      </c>
      <c r="GL70" s="19"/>
      <c r="GM70" s="19"/>
      <c r="GN70" s="84"/>
      <c r="GO70" s="84"/>
      <c r="GP70" s="84"/>
      <c r="GQ70" s="19"/>
      <c r="GU70" s="20"/>
      <c r="GV70" s="20"/>
      <c r="GW70" s="20"/>
    </row>
    <row r="71" spans="1:205" ht="22.5">
      <c r="A71" s="349">
        <v>65</v>
      </c>
      <c r="B71" s="11" t="s">
        <v>122</v>
      </c>
      <c r="C71" s="11" t="s">
        <v>85</v>
      </c>
      <c r="D71" s="140">
        <v>0</v>
      </c>
      <c r="E71" s="140">
        <v>0</v>
      </c>
      <c r="F71" s="140">
        <v>0</v>
      </c>
      <c r="G71" s="140">
        <v>0</v>
      </c>
      <c r="H71" s="140">
        <v>0</v>
      </c>
      <c r="I71" s="408">
        <v>0</v>
      </c>
      <c r="J71" s="397"/>
      <c r="K71" s="420">
        <v>0</v>
      </c>
      <c r="L71" s="140">
        <v>0</v>
      </c>
      <c r="M71" s="140">
        <v>0</v>
      </c>
      <c r="N71" s="140">
        <v>0</v>
      </c>
      <c r="O71" s="140">
        <v>0</v>
      </c>
      <c r="P71" s="140">
        <v>0</v>
      </c>
      <c r="Q71" s="397"/>
      <c r="R71" s="140">
        <v>0</v>
      </c>
      <c r="S71" s="140">
        <v>0</v>
      </c>
      <c r="T71" s="140">
        <v>0</v>
      </c>
      <c r="U71" s="140">
        <v>0</v>
      </c>
      <c r="V71" s="140">
        <v>0</v>
      </c>
      <c r="W71" s="140">
        <v>0</v>
      </c>
      <c r="X71" s="397"/>
      <c r="Y71" s="140">
        <v>0</v>
      </c>
      <c r="Z71" s="140">
        <v>0</v>
      </c>
      <c r="AA71" s="140">
        <v>0</v>
      </c>
      <c r="AB71" s="140">
        <v>0</v>
      </c>
      <c r="AC71" s="140">
        <v>0</v>
      </c>
      <c r="AD71" s="140">
        <v>0</v>
      </c>
      <c r="AE71" s="397"/>
      <c r="AF71" s="140">
        <v>0</v>
      </c>
      <c r="AG71" s="140">
        <v>0</v>
      </c>
      <c r="AH71" s="140">
        <v>0</v>
      </c>
      <c r="AI71" s="140">
        <v>0</v>
      </c>
      <c r="AJ71" s="140">
        <v>0</v>
      </c>
      <c r="AK71" s="140">
        <v>0</v>
      </c>
      <c r="AL71" s="397"/>
      <c r="AM71" s="140">
        <v>0</v>
      </c>
      <c r="AN71" s="140">
        <v>0</v>
      </c>
      <c r="AO71" s="140">
        <v>0</v>
      </c>
      <c r="AP71" s="140">
        <v>0</v>
      </c>
      <c r="AQ71" s="140">
        <v>0</v>
      </c>
      <c r="AR71" s="140">
        <v>0</v>
      </c>
      <c r="AS71" s="397"/>
      <c r="AT71" s="140">
        <v>0</v>
      </c>
      <c r="AU71" s="140">
        <v>0</v>
      </c>
      <c r="AV71" s="140">
        <v>0</v>
      </c>
      <c r="AW71" s="140">
        <v>0</v>
      </c>
      <c r="AX71" s="140">
        <v>0</v>
      </c>
      <c r="AY71" s="140">
        <v>0</v>
      </c>
      <c r="AZ71" s="397"/>
      <c r="BA71" s="140">
        <v>0</v>
      </c>
      <c r="BB71" s="140">
        <v>0</v>
      </c>
      <c r="BC71" s="140">
        <v>0</v>
      </c>
      <c r="BD71" s="140">
        <v>0</v>
      </c>
      <c r="BE71" s="140">
        <v>0</v>
      </c>
      <c r="BF71" s="140">
        <v>0</v>
      </c>
      <c r="BG71" s="397"/>
      <c r="BH71" s="140">
        <v>0</v>
      </c>
      <c r="BI71" s="140">
        <v>0</v>
      </c>
      <c r="BJ71" s="140">
        <v>0</v>
      </c>
      <c r="BK71" s="140">
        <v>0</v>
      </c>
      <c r="BL71" s="140">
        <v>0</v>
      </c>
      <c r="BM71" s="140">
        <v>0</v>
      </c>
      <c r="BN71" s="397"/>
      <c r="BO71" s="140">
        <v>0</v>
      </c>
      <c r="BP71" s="140">
        <v>0</v>
      </c>
      <c r="BQ71" s="140">
        <v>0</v>
      </c>
      <c r="BR71" s="140">
        <v>0</v>
      </c>
      <c r="BS71" s="140">
        <v>0</v>
      </c>
      <c r="BT71" s="140">
        <v>0</v>
      </c>
      <c r="BU71" s="397"/>
      <c r="BV71" s="140">
        <v>0</v>
      </c>
      <c r="BW71" s="140">
        <v>0</v>
      </c>
      <c r="BX71" s="140">
        <v>0</v>
      </c>
      <c r="BY71" s="140">
        <v>0</v>
      </c>
      <c r="BZ71" s="140">
        <v>0</v>
      </c>
      <c r="CA71" s="140">
        <v>0</v>
      </c>
      <c r="CB71" s="397"/>
      <c r="CC71" s="140">
        <v>0</v>
      </c>
      <c r="CD71" s="140">
        <v>0</v>
      </c>
      <c r="CE71" s="140">
        <v>0</v>
      </c>
      <c r="CF71" s="140">
        <v>0</v>
      </c>
      <c r="CG71" s="140">
        <v>0</v>
      </c>
      <c r="CH71" s="140">
        <v>0</v>
      </c>
      <c r="CI71" s="397"/>
      <c r="CJ71" s="140">
        <v>0</v>
      </c>
      <c r="CK71" s="140">
        <v>0</v>
      </c>
      <c r="CL71" s="140">
        <v>0</v>
      </c>
      <c r="CM71" s="140">
        <v>0</v>
      </c>
      <c r="CN71" s="140">
        <v>0</v>
      </c>
      <c r="CO71" s="140">
        <v>0</v>
      </c>
      <c r="CP71" s="397"/>
      <c r="CQ71" s="140">
        <v>0</v>
      </c>
      <c r="CR71" s="140">
        <v>0</v>
      </c>
      <c r="CS71" s="140">
        <v>0</v>
      </c>
      <c r="CT71" s="140">
        <v>0</v>
      </c>
      <c r="CU71" s="140">
        <v>0</v>
      </c>
      <c r="CV71" s="140">
        <v>0</v>
      </c>
      <c r="CW71" s="397"/>
      <c r="CX71" s="140">
        <v>0</v>
      </c>
      <c r="CY71" s="140">
        <v>0</v>
      </c>
      <c r="CZ71" s="140">
        <v>0</v>
      </c>
      <c r="DA71" s="140">
        <v>0</v>
      </c>
      <c r="DB71" s="140">
        <v>0</v>
      </c>
      <c r="DC71" s="140">
        <v>0</v>
      </c>
      <c r="DD71" s="397"/>
      <c r="DE71" s="140">
        <v>0</v>
      </c>
      <c r="DF71" s="140">
        <v>0</v>
      </c>
      <c r="DG71" s="140">
        <v>0</v>
      </c>
      <c r="DH71" s="140">
        <v>0</v>
      </c>
      <c r="DI71" s="140">
        <v>0</v>
      </c>
      <c r="DJ71" s="140">
        <v>0</v>
      </c>
      <c r="DK71" s="397"/>
      <c r="DL71" s="140">
        <v>0</v>
      </c>
      <c r="DM71" s="140">
        <v>0</v>
      </c>
      <c r="DN71" s="140">
        <v>0</v>
      </c>
      <c r="DO71" s="140">
        <v>0</v>
      </c>
      <c r="DP71" s="140">
        <v>0</v>
      </c>
      <c r="DQ71" s="140">
        <v>0</v>
      </c>
      <c r="DR71" s="397"/>
      <c r="DS71" s="140">
        <v>0</v>
      </c>
      <c r="DT71" s="140">
        <v>0</v>
      </c>
      <c r="DU71" s="140"/>
      <c r="DV71" s="140"/>
      <c r="DW71" s="140"/>
      <c r="DX71" s="140"/>
      <c r="DY71" s="397"/>
      <c r="DZ71" s="140">
        <v>0</v>
      </c>
      <c r="EA71" s="140">
        <v>0</v>
      </c>
      <c r="EB71" s="140">
        <v>0</v>
      </c>
      <c r="EC71" s="140">
        <v>0</v>
      </c>
      <c r="ED71" s="140">
        <v>0</v>
      </c>
      <c r="EE71" s="140">
        <v>0</v>
      </c>
      <c r="EF71" s="397"/>
      <c r="EG71" s="140">
        <v>0</v>
      </c>
      <c r="EH71" s="140">
        <v>0</v>
      </c>
      <c r="EI71" s="140">
        <v>0</v>
      </c>
      <c r="EJ71" s="140">
        <v>0</v>
      </c>
      <c r="EK71" s="140">
        <v>0</v>
      </c>
      <c r="EL71" s="140">
        <v>0</v>
      </c>
      <c r="EM71" s="397"/>
      <c r="EN71" s="140">
        <v>0</v>
      </c>
      <c r="EO71" s="140">
        <v>0</v>
      </c>
      <c r="EP71" s="140">
        <v>0</v>
      </c>
      <c r="EQ71" s="140">
        <v>0</v>
      </c>
      <c r="ER71" s="140">
        <v>0</v>
      </c>
      <c r="ES71" s="140">
        <v>0</v>
      </c>
      <c r="ET71" s="397"/>
      <c r="EU71" s="140">
        <v>0</v>
      </c>
      <c r="EV71" s="140">
        <v>0</v>
      </c>
      <c r="EW71" s="140">
        <v>0</v>
      </c>
      <c r="EX71" s="140">
        <v>0</v>
      </c>
      <c r="EY71" s="140">
        <v>0</v>
      </c>
      <c r="EZ71" s="140">
        <v>0</v>
      </c>
      <c r="FA71" s="397"/>
      <c r="FB71" s="140">
        <v>0</v>
      </c>
      <c r="FC71" s="140">
        <v>0</v>
      </c>
      <c r="FD71" s="140">
        <v>0</v>
      </c>
      <c r="FE71" s="140">
        <v>0</v>
      </c>
      <c r="FF71" s="140">
        <v>0</v>
      </c>
      <c r="FG71" s="140">
        <v>0</v>
      </c>
      <c r="FH71" s="397"/>
      <c r="FI71" s="140">
        <v>0</v>
      </c>
      <c r="FJ71" s="140">
        <v>0</v>
      </c>
      <c r="FK71" s="140">
        <v>0</v>
      </c>
      <c r="FL71" s="140">
        <v>0</v>
      </c>
      <c r="FM71" s="140">
        <v>0</v>
      </c>
      <c r="FN71" s="140">
        <v>0</v>
      </c>
      <c r="FO71" s="397"/>
      <c r="FP71" s="140">
        <v>0</v>
      </c>
      <c r="FQ71" s="140">
        <v>0</v>
      </c>
      <c r="FR71" s="140">
        <v>0</v>
      </c>
      <c r="FS71" s="140">
        <v>0</v>
      </c>
      <c r="FT71" s="140">
        <v>0</v>
      </c>
      <c r="FU71" s="140">
        <v>0</v>
      </c>
      <c r="FV71" s="397"/>
      <c r="FW71" s="140">
        <v>0</v>
      </c>
      <c r="FX71" s="140">
        <v>0</v>
      </c>
      <c r="FY71" s="140">
        <v>0</v>
      </c>
      <c r="FZ71" s="140">
        <v>0</v>
      </c>
      <c r="GA71" s="140">
        <v>0</v>
      </c>
      <c r="GB71" s="140">
        <v>0</v>
      </c>
      <c r="GC71" s="397"/>
      <c r="GD71" s="467" t="str">
        <f aca="true" t="shared" si="34" ref="GD71:GD121">B71</f>
        <v>BCK-62 A                  </v>
      </c>
      <c r="GE71" s="18">
        <f t="shared" si="28"/>
        <v>0</v>
      </c>
      <c r="GF71" s="17">
        <f t="shared" si="29"/>
        <v>0</v>
      </c>
      <c r="GG71" s="18">
        <f t="shared" si="30"/>
        <v>0</v>
      </c>
      <c r="GH71" s="18">
        <f t="shared" si="31"/>
        <v>0</v>
      </c>
      <c r="GI71" s="18">
        <f t="shared" si="32"/>
        <v>0</v>
      </c>
      <c r="GJ71" s="17">
        <f t="shared" si="33"/>
        <v>0</v>
      </c>
      <c r="GK71" s="397"/>
      <c r="GL71" s="19"/>
      <c r="GM71" s="19"/>
      <c r="GN71" s="84"/>
      <c r="GO71" s="84"/>
      <c r="GP71" s="84"/>
      <c r="GQ71" s="19"/>
      <c r="GU71" s="20"/>
      <c r="GV71" s="20"/>
      <c r="GW71" s="20"/>
    </row>
    <row r="72" spans="1:205" ht="15.75">
      <c r="A72" s="352" t="s">
        <v>6</v>
      </c>
      <c r="B72" s="22"/>
      <c r="C72" s="22" t="s">
        <v>173</v>
      </c>
      <c r="D72" s="151">
        <f aca="true" t="shared" si="35" ref="D72:AI72">SUM(D57:D71)</f>
        <v>149.5</v>
      </c>
      <c r="E72" s="152">
        <f t="shared" si="35"/>
        <v>661</v>
      </c>
      <c r="F72" s="151">
        <f t="shared" si="35"/>
        <v>93.97000000000001</v>
      </c>
      <c r="G72" s="151">
        <f t="shared" si="35"/>
        <v>41.4</v>
      </c>
      <c r="H72" s="151">
        <f t="shared" si="35"/>
        <v>82.60000000000002</v>
      </c>
      <c r="I72" s="409">
        <f t="shared" si="35"/>
        <v>957</v>
      </c>
      <c r="J72" s="409">
        <f t="shared" si="35"/>
        <v>0</v>
      </c>
      <c r="K72" s="409">
        <f t="shared" si="35"/>
        <v>54.35000000000001</v>
      </c>
      <c r="L72" s="409">
        <f t="shared" si="35"/>
        <v>261</v>
      </c>
      <c r="M72" s="410">
        <f t="shared" si="35"/>
        <v>19.52</v>
      </c>
      <c r="N72" s="410">
        <f t="shared" si="35"/>
        <v>4.970000000000001</v>
      </c>
      <c r="O72" s="410">
        <f t="shared" si="35"/>
        <v>15.709999999999999</v>
      </c>
      <c r="P72" s="409">
        <f t="shared" si="35"/>
        <v>285</v>
      </c>
      <c r="Q72" s="409">
        <f t="shared" si="35"/>
        <v>0</v>
      </c>
      <c r="R72" s="409">
        <f t="shared" si="35"/>
        <v>232.54</v>
      </c>
      <c r="S72" s="409">
        <f t="shared" si="35"/>
        <v>931</v>
      </c>
      <c r="T72" s="410">
        <f t="shared" si="35"/>
        <v>82.6</v>
      </c>
      <c r="U72" s="410">
        <f t="shared" si="35"/>
        <v>22.330000000000002</v>
      </c>
      <c r="V72" s="410">
        <f t="shared" si="35"/>
        <v>79.28</v>
      </c>
      <c r="W72" s="409">
        <f t="shared" si="35"/>
        <v>1013</v>
      </c>
      <c r="X72" s="409">
        <f t="shared" si="35"/>
        <v>106</v>
      </c>
      <c r="Y72" s="409">
        <f t="shared" si="35"/>
        <v>842.14</v>
      </c>
      <c r="Z72" s="409">
        <f t="shared" si="35"/>
        <v>2171</v>
      </c>
      <c r="AA72" s="410">
        <f t="shared" si="35"/>
        <v>154.66000000000003</v>
      </c>
      <c r="AB72" s="410">
        <f t="shared" si="35"/>
        <v>29.060000000000002</v>
      </c>
      <c r="AC72" s="410">
        <f t="shared" si="35"/>
        <v>146.39000000000001</v>
      </c>
      <c r="AD72" s="409">
        <f t="shared" si="35"/>
        <v>1196</v>
      </c>
      <c r="AE72" s="409">
        <f t="shared" si="35"/>
        <v>130</v>
      </c>
      <c r="AF72" s="409">
        <f t="shared" si="35"/>
        <v>251.32999999999998</v>
      </c>
      <c r="AG72" s="409">
        <f t="shared" si="35"/>
        <v>951</v>
      </c>
      <c r="AH72" s="410">
        <f t="shared" si="35"/>
        <v>127.4</v>
      </c>
      <c r="AI72" s="410">
        <f t="shared" si="35"/>
        <v>7.020000000000001</v>
      </c>
      <c r="AJ72" s="410">
        <f aca="true" t="shared" si="36" ref="AJ72:BO72">SUM(AJ57:AJ71)</f>
        <v>26.74</v>
      </c>
      <c r="AK72" s="409">
        <f t="shared" si="36"/>
        <v>527</v>
      </c>
      <c r="AL72" s="409">
        <f t="shared" si="36"/>
        <v>0</v>
      </c>
      <c r="AM72" s="409">
        <f t="shared" si="36"/>
        <v>83.89</v>
      </c>
      <c r="AN72" s="409">
        <f t="shared" si="36"/>
        <v>451</v>
      </c>
      <c r="AO72" s="410">
        <f t="shared" si="36"/>
        <v>20.05</v>
      </c>
      <c r="AP72" s="410">
        <f>SUM(AP57:AP71)</f>
        <v>4.18</v>
      </c>
      <c r="AQ72" s="410">
        <f>SUM(AQ57:AQ71)</f>
        <v>13.17</v>
      </c>
      <c r="AR72" s="409">
        <f t="shared" si="36"/>
        <v>370</v>
      </c>
      <c r="AS72" s="409">
        <f t="shared" si="36"/>
        <v>27</v>
      </c>
      <c r="AT72" s="409">
        <f t="shared" si="36"/>
        <v>170.97</v>
      </c>
      <c r="AU72" s="409">
        <f t="shared" si="36"/>
        <v>641</v>
      </c>
      <c r="AV72" s="410">
        <f t="shared" si="36"/>
        <v>78.15000000000002</v>
      </c>
      <c r="AW72" s="410">
        <f t="shared" si="36"/>
        <v>19.180000000000003</v>
      </c>
      <c r="AX72" s="410">
        <f t="shared" si="36"/>
        <v>62.489999999999995</v>
      </c>
      <c r="AY72" s="409">
        <f t="shared" si="36"/>
        <v>583</v>
      </c>
      <c r="AZ72" s="409">
        <f t="shared" si="36"/>
        <v>0</v>
      </c>
      <c r="BA72" s="409">
        <f t="shared" si="36"/>
        <v>725.93</v>
      </c>
      <c r="BB72" s="409">
        <f t="shared" si="36"/>
        <v>2071</v>
      </c>
      <c r="BC72" s="410">
        <f t="shared" si="36"/>
        <v>439.92999999999995</v>
      </c>
      <c r="BD72" s="410">
        <f t="shared" si="36"/>
        <v>0</v>
      </c>
      <c r="BE72" s="410">
        <f t="shared" si="36"/>
        <v>438.03999999999996</v>
      </c>
      <c r="BF72" s="409">
        <f t="shared" si="36"/>
        <v>1543</v>
      </c>
      <c r="BG72" s="409">
        <f t="shared" si="36"/>
        <v>5</v>
      </c>
      <c r="BH72" s="409">
        <f t="shared" si="36"/>
        <v>44.29</v>
      </c>
      <c r="BI72" s="409">
        <f t="shared" si="36"/>
        <v>380</v>
      </c>
      <c r="BJ72" s="410">
        <f t="shared" si="36"/>
        <v>22.43</v>
      </c>
      <c r="BK72" s="410">
        <f t="shared" si="36"/>
        <v>1.2200000000000002</v>
      </c>
      <c r="BL72" s="410">
        <f t="shared" si="36"/>
        <v>13.18</v>
      </c>
      <c r="BM72" s="409">
        <f t="shared" si="36"/>
        <v>337</v>
      </c>
      <c r="BN72" s="409">
        <f t="shared" si="36"/>
        <v>10</v>
      </c>
      <c r="BO72" s="409">
        <f t="shared" si="36"/>
        <v>51.730000000000004</v>
      </c>
      <c r="BP72" s="409">
        <f aca="true" t="shared" si="37" ref="BP72:CS72">SUM(BP57:BP71)</f>
        <v>320</v>
      </c>
      <c r="BQ72" s="410">
        <f t="shared" si="37"/>
        <v>54.25</v>
      </c>
      <c r="BR72" s="410">
        <f>SUM(BR57:BR71)</f>
        <v>9.09</v>
      </c>
      <c r="BS72" s="410">
        <f>SUM(BS57:BS71)</f>
        <v>43.57000000000001</v>
      </c>
      <c r="BT72" s="409">
        <f t="shared" si="37"/>
        <v>306</v>
      </c>
      <c r="BU72" s="409">
        <f t="shared" si="37"/>
        <v>5</v>
      </c>
      <c r="BV72" s="409">
        <f t="shared" si="37"/>
        <v>118.92</v>
      </c>
      <c r="BW72" s="409">
        <f t="shared" si="37"/>
        <v>881</v>
      </c>
      <c r="BX72" s="410">
        <f t="shared" si="37"/>
        <v>48</v>
      </c>
      <c r="BY72" s="410">
        <f>SUM(BY57:BY71)</f>
        <v>2.4</v>
      </c>
      <c r="BZ72" s="410">
        <f>SUM(BZ57:BZ71)</f>
        <v>24.6</v>
      </c>
      <c r="CA72" s="409">
        <f t="shared" si="37"/>
        <v>790</v>
      </c>
      <c r="CB72" s="409">
        <f t="shared" si="37"/>
        <v>0</v>
      </c>
      <c r="CC72" s="409">
        <f t="shared" si="37"/>
        <v>184.28</v>
      </c>
      <c r="CD72" s="409">
        <f t="shared" si="37"/>
        <v>651</v>
      </c>
      <c r="CE72" s="410">
        <f t="shared" si="37"/>
        <v>51.26</v>
      </c>
      <c r="CF72" s="410">
        <f>SUM(CF57:CF71)</f>
        <v>7.0600000000000005</v>
      </c>
      <c r="CG72" s="410">
        <f>SUM(CG57:CG71)</f>
        <v>50.059999999999995</v>
      </c>
      <c r="CH72" s="409">
        <f t="shared" si="37"/>
        <v>215</v>
      </c>
      <c r="CI72" s="409">
        <f t="shared" si="37"/>
        <v>37</v>
      </c>
      <c r="CJ72" s="409">
        <f t="shared" si="37"/>
        <v>298.78000000000003</v>
      </c>
      <c r="CK72" s="409">
        <f t="shared" si="37"/>
        <v>906</v>
      </c>
      <c r="CL72" s="410">
        <f t="shared" si="37"/>
        <v>95.01</v>
      </c>
      <c r="CM72" s="410">
        <f>SUM(CM57:CM71)</f>
        <v>8.57</v>
      </c>
      <c r="CN72" s="410">
        <f>SUM(CN57:CN71)</f>
        <v>93.75999999999999</v>
      </c>
      <c r="CO72" s="409">
        <f t="shared" si="37"/>
        <v>434</v>
      </c>
      <c r="CP72" s="409">
        <f t="shared" si="37"/>
        <v>0</v>
      </c>
      <c r="CQ72" s="409">
        <f t="shared" si="37"/>
        <v>81.47</v>
      </c>
      <c r="CR72" s="409">
        <f t="shared" si="37"/>
        <v>321</v>
      </c>
      <c r="CS72" s="410">
        <f t="shared" si="37"/>
        <v>19.74</v>
      </c>
      <c r="CT72" s="410">
        <f>SUM(CT57:CT71)</f>
        <v>2.79</v>
      </c>
      <c r="CU72" s="410">
        <f>SUM(CU57:CU71)</f>
        <v>17.85</v>
      </c>
      <c r="CV72" s="409">
        <f aca="true" t="shared" si="38" ref="CV72:EA72">SUM(CV57:CV71)</f>
        <v>325</v>
      </c>
      <c r="CW72" s="409">
        <f t="shared" si="38"/>
        <v>4</v>
      </c>
      <c r="CX72" s="409">
        <f t="shared" si="38"/>
        <v>140.89</v>
      </c>
      <c r="CY72" s="409">
        <f t="shared" si="38"/>
        <v>550</v>
      </c>
      <c r="CZ72" s="410">
        <f t="shared" si="38"/>
        <v>40.589999999999996</v>
      </c>
      <c r="DA72" s="410">
        <f>SUM(DA57:DA71)</f>
        <v>2.04</v>
      </c>
      <c r="DB72" s="410">
        <f t="shared" si="38"/>
        <v>27.060000000000002</v>
      </c>
      <c r="DC72" s="409">
        <f t="shared" si="38"/>
        <v>496</v>
      </c>
      <c r="DD72" s="409">
        <f t="shared" si="38"/>
        <v>22</v>
      </c>
      <c r="DE72" s="409">
        <f t="shared" si="38"/>
        <v>57.230000000000004</v>
      </c>
      <c r="DF72" s="409">
        <f t="shared" si="38"/>
        <v>301</v>
      </c>
      <c r="DG72" s="410">
        <f t="shared" si="38"/>
        <v>13.68</v>
      </c>
      <c r="DH72" s="410">
        <f t="shared" si="38"/>
        <v>2.35</v>
      </c>
      <c r="DI72" s="410">
        <f t="shared" si="38"/>
        <v>13.15</v>
      </c>
      <c r="DJ72" s="409">
        <f t="shared" si="38"/>
        <v>231</v>
      </c>
      <c r="DK72" s="409">
        <f t="shared" si="38"/>
        <v>0</v>
      </c>
      <c r="DL72" s="409">
        <f t="shared" si="38"/>
        <v>21.389999999999997</v>
      </c>
      <c r="DM72" s="409">
        <f t="shared" si="38"/>
        <v>91</v>
      </c>
      <c r="DN72" s="410">
        <f t="shared" si="38"/>
        <v>4.880000000000001</v>
      </c>
      <c r="DO72" s="410">
        <f t="shared" si="38"/>
        <v>2.14</v>
      </c>
      <c r="DP72" s="410">
        <f t="shared" si="38"/>
        <v>3.599999999999999</v>
      </c>
      <c r="DQ72" s="409">
        <f t="shared" si="38"/>
        <v>53</v>
      </c>
      <c r="DR72" s="409">
        <f t="shared" si="38"/>
        <v>0</v>
      </c>
      <c r="DS72" s="409">
        <f t="shared" si="38"/>
        <v>23.24</v>
      </c>
      <c r="DT72" s="409">
        <f t="shared" si="38"/>
        <v>91</v>
      </c>
      <c r="DU72" s="410">
        <f t="shared" si="38"/>
        <v>0.9099999999999999</v>
      </c>
      <c r="DV72" s="410">
        <f t="shared" si="38"/>
        <v>0.02</v>
      </c>
      <c r="DW72" s="410">
        <f t="shared" si="38"/>
        <v>0.38</v>
      </c>
      <c r="DX72" s="409">
        <f t="shared" si="38"/>
        <v>13</v>
      </c>
      <c r="DY72" s="409">
        <f t="shared" si="38"/>
        <v>0</v>
      </c>
      <c r="DZ72" s="409">
        <f t="shared" si="38"/>
        <v>120.86</v>
      </c>
      <c r="EA72" s="409">
        <f t="shared" si="38"/>
        <v>490</v>
      </c>
      <c r="EB72" s="410">
        <f aca="true" t="shared" si="39" ref="EB72:FG72">SUM(EB57:EB71)</f>
        <v>42.400000000000006</v>
      </c>
      <c r="EC72" s="410">
        <f t="shared" si="39"/>
        <v>6.480000000000001</v>
      </c>
      <c r="ED72" s="410">
        <f t="shared" si="39"/>
        <v>29.52</v>
      </c>
      <c r="EE72" s="409">
        <f t="shared" si="39"/>
        <v>353</v>
      </c>
      <c r="EF72" s="409">
        <f t="shared" si="39"/>
        <v>0</v>
      </c>
      <c r="EG72" s="409">
        <f t="shared" si="39"/>
        <v>20.74</v>
      </c>
      <c r="EH72" s="409">
        <f t="shared" si="39"/>
        <v>140</v>
      </c>
      <c r="EI72" s="410">
        <f t="shared" si="39"/>
        <v>28.31</v>
      </c>
      <c r="EJ72" s="410">
        <f>SUM(EJ57:EJ71)</f>
        <v>1.2799999999999998</v>
      </c>
      <c r="EK72" s="410">
        <f>SUM(EK57:EK71)</f>
        <v>13.819999999999999</v>
      </c>
      <c r="EL72" s="409">
        <f t="shared" si="39"/>
        <v>206</v>
      </c>
      <c r="EM72" s="409">
        <f t="shared" si="39"/>
        <v>0</v>
      </c>
      <c r="EN72" s="409">
        <f t="shared" si="39"/>
        <v>79.32</v>
      </c>
      <c r="EO72" s="409">
        <f t="shared" si="39"/>
        <v>210</v>
      </c>
      <c r="EP72" s="410">
        <f t="shared" si="39"/>
        <v>8.82</v>
      </c>
      <c r="EQ72" s="410">
        <f t="shared" si="39"/>
        <v>0.06</v>
      </c>
      <c r="ER72" s="410">
        <f t="shared" si="39"/>
        <v>3.4200000000000004</v>
      </c>
      <c r="ES72" s="409">
        <f t="shared" si="39"/>
        <v>29</v>
      </c>
      <c r="ET72" s="409">
        <f t="shared" si="39"/>
        <v>0</v>
      </c>
      <c r="EU72" s="409">
        <f t="shared" si="39"/>
        <v>24.14</v>
      </c>
      <c r="EV72" s="409">
        <f t="shared" si="39"/>
        <v>90</v>
      </c>
      <c r="EW72" s="410">
        <f t="shared" si="39"/>
        <v>8.18</v>
      </c>
      <c r="EX72" s="410">
        <f t="shared" si="39"/>
        <v>0.77</v>
      </c>
      <c r="EY72" s="410">
        <f t="shared" si="39"/>
        <v>7.319999999999999</v>
      </c>
      <c r="EZ72" s="409">
        <f t="shared" si="39"/>
        <v>49</v>
      </c>
      <c r="FA72" s="409">
        <f t="shared" si="39"/>
        <v>10</v>
      </c>
      <c r="FB72" s="410">
        <f t="shared" si="39"/>
        <v>10.399999999999999</v>
      </c>
      <c r="FC72" s="409">
        <f t="shared" si="39"/>
        <v>51</v>
      </c>
      <c r="FD72" s="410">
        <f t="shared" si="39"/>
        <v>5.37</v>
      </c>
      <c r="FE72" s="410">
        <f>SUM(FE57:FE71)</f>
        <v>0.33999999999999997</v>
      </c>
      <c r="FF72" s="410">
        <f>SUM(FF57:FF71)</f>
        <v>1.1600000000000001</v>
      </c>
      <c r="FG72" s="409">
        <f t="shared" si="39"/>
        <v>27</v>
      </c>
      <c r="FH72" s="409">
        <f aca="true" t="shared" si="40" ref="FH72:GN72">SUM(FH57:FH71)</f>
        <v>0</v>
      </c>
      <c r="FI72" s="409">
        <f t="shared" si="40"/>
        <v>4.499999999999999</v>
      </c>
      <c r="FJ72" s="409">
        <f t="shared" si="40"/>
        <v>10</v>
      </c>
      <c r="FK72" s="410">
        <f t="shared" si="40"/>
        <v>0.02</v>
      </c>
      <c r="FL72" s="409">
        <f t="shared" si="40"/>
        <v>0</v>
      </c>
      <c r="FM72" s="409">
        <f t="shared" si="40"/>
        <v>0</v>
      </c>
      <c r="FN72" s="409">
        <f t="shared" si="40"/>
        <v>0</v>
      </c>
      <c r="FO72" s="409">
        <f t="shared" si="40"/>
        <v>0</v>
      </c>
      <c r="FP72" s="409">
        <f t="shared" si="40"/>
        <v>245.79999999999998</v>
      </c>
      <c r="FQ72" s="409">
        <f t="shared" si="40"/>
        <v>740</v>
      </c>
      <c r="FR72" s="410">
        <f t="shared" si="40"/>
        <v>125.07000000000001</v>
      </c>
      <c r="FS72" s="410">
        <f t="shared" si="40"/>
        <v>13.38</v>
      </c>
      <c r="FT72" s="410">
        <f t="shared" si="40"/>
        <v>124.62</v>
      </c>
      <c r="FU72" s="409">
        <f t="shared" si="40"/>
        <v>193</v>
      </c>
      <c r="FV72" s="409">
        <f t="shared" si="40"/>
        <v>0</v>
      </c>
      <c r="FW72" s="409">
        <f t="shared" si="40"/>
        <v>60.06</v>
      </c>
      <c r="FX72" s="409">
        <f t="shared" si="40"/>
        <v>169</v>
      </c>
      <c r="FY72" s="410">
        <f t="shared" si="40"/>
        <v>40.01</v>
      </c>
      <c r="FZ72" s="410">
        <f t="shared" si="40"/>
        <v>27.020000000000003</v>
      </c>
      <c r="GA72" s="410">
        <f t="shared" si="40"/>
        <v>39.89999999999999</v>
      </c>
      <c r="GB72" s="409">
        <f t="shared" si="40"/>
        <v>252</v>
      </c>
      <c r="GC72" s="409">
        <f t="shared" si="40"/>
        <v>0</v>
      </c>
      <c r="GD72" s="467">
        <f t="shared" si="34"/>
        <v>0</v>
      </c>
      <c r="GE72" s="410">
        <f t="shared" si="40"/>
        <v>4098.689999999999</v>
      </c>
      <c r="GF72" s="409">
        <f t="shared" si="40"/>
        <v>14530</v>
      </c>
      <c r="GG72" s="410">
        <f t="shared" si="40"/>
        <v>1625.21</v>
      </c>
      <c r="GH72" s="410">
        <f t="shared" si="40"/>
        <v>215.15</v>
      </c>
      <c r="GI72" s="410">
        <f t="shared" si="40"/>
        <v>1371.3899999999999</v>
      </c>
      <c r="GJ72" s="409">
        <f t="shared" si="40"/>
        <v>10783</v>
      </c>
      <c r="GK72" s="489">
        <f t="shared" si="40"/>
        <v>356</v>
      </c>
      <c r="GL72" s="487">
        <f t="shared" si="40"/>
        <v>0</v>
      </c>
      <c r="GM72" s="25">
        <f t="shared" si="40"/>
        <v>0</v>
      </c>
      <c r="GN72" s="25">
        <f t="shared" si="40"/>
        <v>0</v>
      </c>
      <c r="GO72" s="25">
        <f>SUM(GO57:GO71)</f>
        <v>0</v>
      </c>
      <c r="GP72" s="84"/>
      <c r="GQ72" s="19"/>
      <c r="GU72" s="24"/>
      <c r="GV72" s="24"/>
      <c r="GW72" s="20"/>
    </row>
    <row r="73" spans="1:205" ht="15.75">
      <c r="A73" s="351" t="s">
        <v>10</v>
      </c>
      <c r="B73" s="10" t="s">
        <v>6</v>
      </c>
      <c r="C73" s="30" t="s">
        <v>3</v>
      </c>
      <c r="D73" s="149"/>
      <c r="E73" s="141"/>
      <c r="F73" s="149"/>
      <c r="G73" s="149"/>
      <c r="H73" s="149"/>
      <c r="I73" s="407"/>
      <c r="J73" s="396"/>
      <c r="K73" s="422"/>
      <c r="L73" s="143"/>
      <c r="M73" s="142"/>
      <c r="N73" s="142"/>
      <c r="O73" s="148"/>
      <c r="P73" s="143"/>
      <c r="Q73" s="396"/>
      <c r="R73" s="310"/>
      <c r="S73" s="309"/>
      <c r="T73" s="310"/>
      <c r="U73" s="310"/>
      <c r="V73" s="310"/>
      <c r="W73" s="309"/>
      <c r="X73" s="396"/>
      <c r="Y73" s="149"/>
      <c r="Z73" s="141"/>
      <c r="AA73" s="149"/>
      <c r="AB73" s="149"/>
      <c r="AC73" s="149"/>
      <c r="AD73" s="141"/>
      <c r="AE73" s="396"/>
      <c r="AF73" s="148"/>
      <c r="AG73" s="143"/>
      <c r="AH73" s="142"/>
      <c r="AI73" s="142"/>
      <c r="AJ73" s="148"/>
      <c r="AK73" s="143"/>
      <c r="AL73" s="396"/>
      <c r="AM73" s="144"/>
      <c r="AN73" s="145"/>
      <c r="AO73" s="150"/>
      <c r="AP73" s="150"/>
      <c r="AQ73" s="144"/>
      <c r="AR73" s="145"/>
      <c r="AS73" s="396"/>
      <c r="AT73" s="149"/>
      <c r="AU73" s="141"/>
      <c r="AV73" s="149"/>
      <c r="AW73" s="149"/>
      <c r="AX73" s="149"/>
      <c r="AY73" s="141"/>
      <c r="AZ73" s="396"/>
      <c r="BA73" s="148"/>
      <c r="BB73" s="143"/>
      <c r="BC73" s="142"/>
      <c r="BD73" s="142"/>
      <c r="BE73" s="148"/>
      <c r="BF73" s="143"/>
      <c r="BG73" s="396"/>
      <c r="BH73" s="150"/>
      <c r="BI73" s="145"/>
      <c r="BJ73" s="150"/>
      <c r="BK73" s="150"/>
      <c r="BL73" s="150"/>
      <c r="BM73" s="145"/>
      <c r="BN73" s="396"/>
      <c r="BO73" s="149"/>
      <c r="BP73" s="141"/>
      <c r="BQ73" s="149"/>
      <c r="BR73" s="149"/>
      <c r="BS73" s="149"/>
      <c r="BT73" s="141"/>
      <c r="BU73" s="396"/>
      <c r="BV73" s="148"/>
      <c r="BW73" s="143"/>
      <c r="BX73" s="142"/>
      <c r="BY73" s="142"/>
      <c r="BZ73" s="148"/>
      <c r="CA73" s="143"/>
      <c r="CB73" s="396"/>
      <c r="CC73" s="150"/>
      <c r="CD73" s="145"/>
      <c r="CE73" s="150"/>
      <c r="CF73" s="150"/>
      <c r="CG73" s="150"/>
      <c r="CH73" s="145"/>
      <c r="CI73" s="396"/>
      <c r="CJ73" s="149"/>
      <c r="CK73" s="141"/>
      <c r="CL73" s="149"/>
      <c r="CM73" s="149"/>
      <c r="CN73" s="149"/>
      <c r="CO73" s="141"/>
      <c r="CP73" s="396"/>
      <c r="CQ73" s="148"/>
      <c r="CR73" s="143"/>
      <c r="CS73" s="142"/>
      <c r="CT73" s="142"/>
      <c r="CU73" s="148"/>
      <c r="CV73" s="143"/>
      <c r="CW73" s="396"/>
      <c r="CX73" s="144">
        <v>0</v>
      </c>
      <c r="CY73" s="145">
        <v>0</v>
      </c>
      <c r="CZ73" s="150"/>
      <c r="DA73" s="150"/>
      <c r="DB73" s="150"/>
      <c r="DC73" s="145"/>
      <c r="DD73" s="396"/>
      <c r="DE73" s="149"/>
      <c r="DF73" s="141"/>
      <c r="DG73" s="149" t="s">
        <v>6</v>
      </c>
      <c r="DH73" s="149"/>
      <c r="DI73" s="149"/>
      <c r="DJ73" s="141"/>
      <c r="DK73" s="396"/>
      <c r="DL73" s="148"/>
      <c r="DM73" s="143"/>
      <c r="DN73" s="142"/>
      <c r="DO73" s="142"/>
      <c r="DP73" s="148"/>
      <c r="DQ73" s="143" t="s">
        <v>6</v>
      </c>
      <c r="DR73" s="396"/>
      <c r="DS73" s="146"/>
      <c r="DT73" s="146"/>
      <c r="DU73" s="146"/>
      <c r="DV73" s="146"/>
      <c r="DW73" s="146"/>
      <c r="DX73" s="146"/>
      <c r="DY73" s="396"/>
      <c r="DZ73" s="150"/>
      <c r="EA73" s="145"/>
      <c r="EB73" s="150"/>
      <c r="EC73" s="150"/>
      <c r="ED73" s="150"/>
      <c r="EE73" s="145"/>
      <c r="EF73" s="396"/>
      <c r="EG73" s="149"/>
      <c r="EH73" s="149"/>
      <c r="EI73" s="149"/>
      <c r="EJ73" s="149"/>
      <c r="EK73" s="149"/>
      <c r="EL73" s="141"/>
      <c r="EM73" s="396"/>
      <c r="EN73" s="142"/>
      <c r="EO73" s="148"/>
      <c r="EP73" s="142"/>
      <c r="EQ73" s="142"/>
      <c r="ER73" s="148"/>
      <c r="ES73" s="143"/>
      <c r="ET73" s="396"/>
      <c r="EU73" s="150"/>
      <c r="EV73" s="150"/>
      <c r="EW73" s="150"/>
      <c r="EX73" s="150"/>
      <c r="EY73" s="150"/>
      <c r="EZ73" s="145"/>
      <c r="FA73" s="396"/>
      <c r="FB73" s="149"/>
      <c r="FC73" s="149"/>
      <c r="FD73" s="149"/>
      <c r="FE73" s="149"/>
      <c r="FF73" s="149"/>
      <c r="FG73" s="141"/>
      <c r="FH73" s="396"/>
      <c r="FI73" s="148"/>
      <c r="FJ73" s="148"/>
      <c r="FK73" s="142"/>
      <c r="FL73" s="142"/>
      <c r="FM73" s="148"/>
      <c r="FN73" s="143"/>
      <c r="FO73" s="396"/>
      <c r="FP73" s="144"/>
      <c r="FQ73" s="150"/>
      <c r="FR73" s="150"/>
      <c r="FS73" s="150"/>
      <c r="FT73" s="150"/>
      <c r="FU73" s="145"/>
      <c r="FV73" s="396"/>
      <c r="FW73" s="140"/>
      <c r="FX73" s="149"/>
      <c r="FY73" s="149"/>
      <c r="FZ73" s="149"/>
      <c r="GA73" s="149"/>
      <c r="GB73" s="141"/>
      <c r="GC73" s="396"/>
      <c r="GD73" s="467" t="str">
        <f t="shared" si="34"/>
        <v> </v>
      </c>
      <c r="GE73" s="18"/>
      <c r="GF73" s="17"/>
      <c r="GG73" s="18"/>
      <c r="GH73" s="18"/>
      <c r="GI73" s="18"/>
      <c r="GJ73" s="17"/>
      <c r="GK73" s="396"/>
      <c r="GL73" s="19"/>
      <c r="GM73" s="19"/>
      <c r="GN73" s="84"/>
      <c r="GO73" s="84"/>
      <c r="GP73" s="84"/>
      <c r="GQ73" s="19"/>
      <c r="GU73" s="20"/>
      <c r="GV73" s="20"/>
      <c r="GW73" s="20"/>
    </row>
    <row r="74" spans="1:205" ht="15.75">
      <c r="A74" s="349">
        <v>66</v>
      </c>
      <c r="B74" s="11" t="s">
        <v>174</v>
      </c>
      <c r="C74" s="11" t="s">
        <v>86</v>
      </c>
      <c r="D74" s="140">
        <v>0</v>
      </c>
      <c r="E74" s="140">
        <v>0</v>
      </c>
      <c r="F74" s="140">
        <v>0</v>
      </c>
      <c r="G74" s="140">
        <v>0</v>
      </c>
      <c r="H74" s="140">
        <v>0</v>
      </c>
      <c r="I74" s="408">
        <v>0</v>
      </c>
      <c r="J74" s="397"/>
      <c r="K74" s="420">
        <v>0</v>
      </c>
      <c r="L74" s="140">
        <v>0</v>
      </c>
      <c r="M74" s="140">
        <v>0</v>
      </c>
      <c r="N74" s="140">
        <v>0</v>
      </c>
      <c r="O74" s="140">
        <v>0</v>
      </c>
      <c r="P74" s="140">
        <v>0</v>
      </c>
      <c r="Q74" s="397"/>
      <c r="R74" s="140">
        <v>0</v>
      </c>
      <c r="S74" s="140">
        <v>0</v>
      </c>
      <c r="T74" s="140">
        <v>0</v>
      </c>
      <c r="U74" s="140">
        <v>0</v>
      </c>
      <c r="V74" s="140">
        <v>0</v>
      </c>
      <c r="W74" s="140">
        <v>0</v>
      </c>
      <c r="X74" s="397"/>
      <c r="Y74" s="140">
        <v>0</v>
      </c>
      <c r="Z74" s="140">
        <v>0</v>
      </c>
      <c r="AA74" s="140">
        <v>0</v>
      </c>
      <c r="AB74" s="140">
        <v>0</v>
      </c>
      <c r="AC74" s="140">
        <v>0</v>
      </c>
      <c r="AD74" s="140">
        <v>0</v>
      </c>
      <c r="AE74" s="397"/>
      <c r="AF74" s="140">
        <v>0</v>
      </c>
      <c r="AG74" s="140">
        <v>0</v>
      </c>
      <c r="AH74" s="140">
        <v>0</v>
      </c>
      <c r="AI74" s="140">
        <v>0</v>
      </c>
      <c r="AJ74" s="140">
        <v>0</v>
      </c>
      <c r="AK74" s="140">
        <v>0</v>
      </c>
      <c r="AL74" s="397"/>
      <c r="AM74" s="140">
        <v>0</v>
      </c>
      <c r="AN74" s="140">
        <v>0</v>
      </c>
      <c r="AO74" s="140">
        <v>0</v>
      </c>
      <c r="AP74" s="140">
        <v>0</v>
      </c>
      <c r="AQ74" s="140">
        <v>0</v>
      </c>
      <c r="AR74" s="140">
        <v>0</v>
      </c>
      <c r="AS74" s="397"/>
      <c r="AT74" s="140">
        <v>0</v>
      </c>
      <c r="AU74" s="140">
        <v>0</v>
      </c>
      <c r="AV74" s="140">
        <v>0</v>
      </c>
      <c r="AW74" s="140">
        <v>0</v>
      </c>
      <c r="AX74" s="140">
        <v>0</v>
      </c>
      <c r="AY74" s="140">
        <v>0</v>
      </c>
      <c r="AZ74" s="397"/>
      <c r="BA74" s="140">
        <v>0</v>
      </c>
      <c r="BB74" s="140">
        <v>0</v>
      </c>
      <c r="BC74" s="140">
        <v>0</v>
      </c>
      <c r="BD74" s="140">
        <v>0</v>
      </c>
      <c r="BE74" s="140">
        <v>0</v>
      </c>
      <c r="BF74" s="140">
        <v>0</v>
      </c>
      <c r="BG74" s="397"/>
      <c r="BH74" s="140">
        <v>0</v>
      </c>
      <c r="BI74" s="140">
        <v>0</v>
      </c>
      <c r="BJ74" s="140">
        <v>0</v>
      </c>
      <c r="BK74" s="140">
        <v>0</v>
      </c>
      <c r="BL74" s="140">
        <v>0</v>
      </c>
      <c r="BM74" s="140">
        <v>0</v>
      </c>
      <c r="BN74" s="397"/>
      <c r="BO74" s="140">
        <v>0</v>
      </c>
      <c r="BP74" s="140">
        <v>0</v>
      </c>
      <c r="BQ74" s="140">
        <v>0</v>
      </c>
      <c r="BR74" s="140">
        <v>0</v>
      </c>
      <c r="BS74" s="140">
        <v>0</v>
      </c>
      <c r="BT74" s="140">
        <v>0</v>
      </c>
      <c r="BU74" s="397"/>
      <c r="BV74" s="140">
        <v>0</v>
      </c>
      <c r="BW74" s="140">
        <v>0</v>
      </c>
      <c r="BX74" s="140">
        <v>0</v>
      </c>
      <c r="BY74" s="140">
        <v>0</v>
      </c>
      <c r="BZ74" s="140">
        <v>0</v>
      </c>
      <c r="CA74" s="140">
        <v>0</v>
      </c>
      <c r="CB74" s="397"/>
      <c r="CC74" s="140">
        <v>0</v>
      </c>
      <c r="CD74" s="140">
        <v>0</v>
      </c>
      <c r="CE74" s="140">
        <v>0</v>
      </c>
      <c r="CF74" s="140">
        <v>0</v>
      </c>
      <c r="CG74" s="140">
        <v>0</v>
      </c>
      <c r="CH74" s="140">
        <v>0</v>
      </c>
      <c r="CI74" s="397"/>
      <c r="CJ74" s="140">
        <v>0</v>
      </c>
      <c r="CK74" s="140">
        <v>0</v>
      </c>
      <c r="CL74" s="140">
        <v>0</v>
      </c>
      <c r="CM74" s="140">
        <v>0</v>
      </c>
      <c r="CN74" s="140">
        <v>0</v>
      </c>
      <c r="CO74" s="140">
        <v>0</v>
      </c>
      <c r="CP74" s="397"/>
      <c r="CQ74" s="140">
        <v>0</v>
      </c>
      <c r="CR74" s="140">
        <v>0</v>
      </c>
      <c r="CS74" s="140">
        <v>0</v>
      </c>
      <c r="CT74" s="140">
        <v>0</v>
      </c>
      <c r="CU74" s="140">
        <v>0</v>
      </c>
      <c r="CV74" s="140">
        <v>0</v>
      </c>
      <c r="CW74" s="397"/>
      <c r="CX74" s="140">
        <v>0</v>
      </c>
      <c r="CY74" s="140">
        <v>0</v>
      </c>
      <c r="CZ74" s="140">
        <v>0</v>
      </c>
      <c r="DA74" s="140">
        <v>0</v>
      </c>
      <c r="DB74" s="140">
        <v>0</v>
      </c>
      <c r="DC74" s="140">
        <v>0</v>
      </c>
      <c r="DD74" s="397"/>
      <c r="DE74" s="140">
        <v>0</v>
      </c>
      <c r="DF74" s="140">
        <v>0</v>
      </c>
      <c r="DG74" s="140">
        <v>0</v>
      </c>
      <c r="DH74" s="140">
        <v>0</v>
      </c>
      <c r="DI74" s="140">
        <v>0</v>
      </c>
      <c r="DJ74" s="140">
        <v>0</v>
      </c>
      <c r="DK74" s="397"/>
      <c r="DL74" s="140">
        <v>0</v>
      </c>
      <c r="DM74" s="140">
        <v>0</v>
      </c>
      <c r="DN74" s="140">
        <v>0</v>
      </c>
      <c r="DO74" s="140">
        <v>0</v>
      </c>
      <c r="DP74" s="140">
        <v>0</v>
      </c>
      <c r="DQ74" s="140">
        <v>0</v>
      </c>
      <c r="DR74" s="397"/>
      <c r="DS74" s="140">
        <v>0</v>
      </c>
      <c r="DT74" s="140">
        <v>0</v>
      </c>
      <c r="DU74" s="140">
        <v>0</v>
      </c>
      <c r="DV74" s="140">
        <v>0</v>
      </c>
      <c r="DW74" s="140">
        <v>0</v>
      </c>
      <c r="DX74" s="140">
        <v>0</v>
      </c>
      <c r="DY74" s="397"/>
      <c r="DZ74" s="140">
        <v>0</v>
      </c>
      <c r="EA74" s="140">
        <v>0</v>
      </c>
      <c r="EB74" s="140">
        <v>0</v>
      </c>
      <c r="EC74" s="140">
        <v>0</v>
      </c>
      <c r="ED74" s="140">
        <v>0</v>
      </c>
      <c r="EE74" s="140">
        <v>0</v>
      </c>
      <c r="EF74" s="397"/>
      <c r="EG74" s="140">
        <v>0</v>
      </c>
      <c r="EH74" s="140">
        <v>0</v>
      </c>
      <c r="EI74" s="140">
        <v>0</v>
      </c>
      <c r="EJ74" s="140">
        <v>0</v>
      </c>
      <c r="EK74" s="140">
        <v>0</v>
      </c>
      <c r="EL74" s="140">
        <v>0</v>
      </c>
      <c r="EM74" s="397"/>
      <c r="EN74" s="140">
        <v>0</v>
      </c>
      <c r="EO74" s="140">
        <v>0</v>
      </c>
      <c r="EP74" s="140">
        <v>0</v>
      </c>
      <c r="EQ74" s="140">
        <v>0</v>
      </c>
      <c r="ER74" s="140">
        <v>0</v>
      </c>
      <c r="ES74" s="140">
        <v>0</v>
      </c>
      <c r="ET74" s="397"/>
      <c r="EU74" s="140">
        <v>0</v>
      </c>
      <c r="EV74" s="140">
        <v>0</v>
      </c>
      <c r="EW74" s="140">
        <v>0</v>
      </c>
      <c r="EX74" s="140">
        <v>0</v>
      </c>
      <c r="EY74" s="140">
        <v>0</v>
      </c>
      <c r="EZ74" s="140">
        <v>0</v>
      </c>
      <c r="FA74" s="397"/>
      <c r="FB74" s="140">
        <v>0</v>
      </c>
      <c r="FC74" s="140">
        <v>0</v>
      </c>
      <c r="FD74" s="140">
        <v>0</v>
      </c>
      <c r="FE74" s="140">
        <v>0</v>
      </c>
      <c r="FF74" s="140">
        <v>0</v>
      </c>
      <c r="FG74" s="140">
        <v>0</v>
      </c>
      <c r="FH74" s="397"/>
      <c r="FI74" s="140">
        <v>0</v>
      </c>
      <c r="FJ74" s="140">
        <v>0</v>
      </c>
      <c r="FK74" s="140">
        <v>0</v>
      </c>
      <c r="FL74" s="140">
        <v>0</v>
      </c>
      <c r="FM74" s="140">
        <v>0</v>
      </c>
      <c r="FN74" s="140">
        <v>0</v>
      </c>
      <c r="FO74" s="397"/>
      <c r="FP74" s="140">
        <v>0</v>
      </c>
      <c r="FQ74" s="140">
        <v>0</v>
      </c>
      <c r="FR74" s="140">
        <v>0</v>
      </c>
      <c r="FS74" s="140">
        <v>0</v>
      </c>
      <c r="FT74" s="140">
        <v>0</v>
      </c>
      <c r="FU74" s="140">
        <v>0</v>
      </c>
      <c r="FV74" s="397"/>
      <c r="FW74" s="140">
        <v>0</v>
      </c>
      <c r="FX74" s="140">
        <v>0</v>
      </c>
      <c r="FY74" s="140">
        <v>0</v>
      </c>
      <c r="FZ74" s="140">
        <v>0</v>
      </c>
      <c r="GA74" s="140">
        <v>0</v>
      </c>
      <c r="GB74" s="140">
        <v>0</v>
      </c>
      <c r="GC74" s="397"/>
      <c r="GD74" s="467" t="str">
        <f t="shared" si="34"/>
        <v>BCK-63                    </v>
      </c>
      <c r="GE74" s="18">
        <f aca="true" t="shared" si="41" ref="GE74:GJ79">D74+K74+R74+Y74+AF74+AM74+AT74+BA74+BH74+BO74+BV74+CC74+CJ74+CQ74+CX74+DE74+DL74+DS74+DZ74+EG74+EN74+EU74+FB74+FI74+FP74+FW74</f>
        <v>0</v>
      </c>
      <c r="GF74" s="17">
        <f t="shared" si="41"/>
        <v>0</v>
      </c>
      <c r="GG74" s="18">
        <f t="shared" si="41"/>
        <v>0</v>
      </c>
      <c r="GH74" s="18">
        <f t="shared" si="41"/>
        <v>0</v>
      </c>
      <c r="GI74" s="18">
        <f t="shared" si="41"/>
        <v>0</v>
      </c>
      <c r="GJ74" s="17">
        <f t="shared" si="41"/>
        <v>0</v>
      </c>
      <c r="GK74" s="397"/>
      <c r="GL74" s="19"/>
      <c r="GM74" s="19"/>
      <c r="GN74" s="84"/>
      <c r="GO74" s="84"/>
      <c r="GP74" s="84"/>
      <c r="GQ74" s="19"/>
      <c r="GU74" s="20"/>
      <c r="GV74" s="20"/>
      <c r="GW74" s="20"/>
    </row>
    <row r="75" spans="1:205" ht="15.75">
      <c r="A75" s="349">
        <v>68</v>
      </c>
      <c r="B75" s="11" t="s">
        <v>87</v>
      </c>
      <c r="C75" s="11" t="s">
        <v>88</v>
      </c>
      <c r="D75" s="140">
        <v>0</v>
      </c>
      <c r="E75" s="140">
        <v>0</v>
      </c>
      <c r="F75" s="140">
        <v>0</v>
      </c>
      <c r="G75" s="140">
        <v>0</v>
      </c>
      <c r="H75" s="140">
        <v>0</v>
      </c>
      <c r="I75" s="408">
        <v>0</v>
      </c>
      <c r="J75" s="397"/>
      <c r="K75" s="420">
        <v>0</v>
      </c>
      <c r="L75" s="140">
        <v>0</v>
      </c>
      <c r="M75" s="140">
        <v>0</v>
      </c>
      <c r="N75" s="140">
        <v>0</v>
      </c>
      <c r="O75" s="140">
        <v>0</v>
      </c>
      <c r="P75" s="140">
        <v>0</v>
      </c>
      <c r="Q75" s="397"/>
      <c r="R75" s="140">
        <v>0</v>
      </c>
      <c r="S75" s="140">
        <v>0</v>
      </c>
      <c r="T75" s="140">
        <v>0</v>
      </c>
      <c r="U75" s="140">
        <v>0</v>
      </c>
      <c r="V75" s="140">
        <v>0</v>
      </c>
      <c r="W75" s="140">
        <v>0</v>
      </c>
      <c r="X75" s="397"/>
      <c r="Y75" s="140">
        <v>0</v>
      </c>
      <c r="Z75" s="140">
        <v>0</v>
      </c>
      <c r="AA75" s="140">
        <v>0</v>
      </c>
      <c r="AB75" s="140">
        <v>0</v>
      </c>
      <c r="AC75" s="140">
        <v>0</v>
      </c>
      <c r="AD75" s="140">
        <v>0</v>
      </c>
      <c r="AE75" s="397"/>
      <c r="AF75" s="140">
        <v>0</v>
      </c>
      <c r="AG75" s="140">
        <v>0</v>
      </c>
      <c r="AH75" s="140">
        <v>0</v>
      </c>
      <c r="AI75" s="140">
        <v>0</v>
      </c>
      <c r="AJ75" s="140">
        <v>0</v>
      </c>
      <c r="AK75" s="140">
        <v>0</v>
      </c>
      <c r="AL75" s="397"/>
      <c r="AM75" s="140">
        <v>0</v>
      </c>
      <c r="AN75" s="140">
        <v>0</v>
      </c>
      <c r="AO75" s="140">
        <v>0</v>
      </c>
      <c r="AP75" s="140">
        <v>0</v>
      </c>
      <c r="AQ75" s="140">
        <v>0</v>
      </c>
      <c r="AR75" s="140">
        <v>0</v>
      </c>
      <c r="AS75" s="397"/>
      <c r="AT75" s="140">
        <v>0</v>
      </c>
      <c r="AU75" s="140">
        <v>0</v>
      </c>
      <c r="AV75" s="140">
        <v>0</v>
      </c>
      <c r="AW75" s="140">
        <v>0</v>
      </c>
      <c r="AX75" s="140">
        <v>0</v>
      </c>
      <c r="AY75" s="140">
        <v>0</v>
      </c>
      <c r="AZ75" s="397"/>
      <c r="BA75" s="140">
        <v>0</v>
      </c>
      <c r="BB75" s="140">
        <v>0</v>
      </c>
      <c r="BC75" s="140">
        <v>0</v>
      </c>
      <c r="BD75" s="140">
        <v>0</v>
      </c>
      <c r="BE75" s="140">
        <v>0</v>
      </c>
      <c r="BF75" s="140">
        <v>0</v>
      </c>
      <c r="BG75" s="397"/>
      <c r="BH75" s="140">
        <v>0</v>
      </c>
      <c r="BI75" s="140">
        <v>0</v>
      </c>
      <c r="BJ75" s="140">
        <v>0</v>
      </c>
      <c r="BK75" s="140">
        <v>0</v>
      </c>
      <c r="BL75" s="140">
        <v>0</v>
      </c>
      <c r="BM75" s="140">
        <v>0</v>
      </c>
      <c r="BN75" s="397"/>
      <c r="BO75" s="140">
        <v>0</v>
      </c>
      <c r="BP75" s="140">
        <v>0</v>
      </c>
      <c r="BQ75" s="140">
        <v>0</v>
      </c>
      <c r="BR75" s="140">
        <v>0</v>
      </c>
      <c r="BS75" s="140">
        <v>0</v>
      </c>
      <c r="BT75" s="140">
        <v>0</v>
      </c>
      <c r="BU75" s="397"/>
      <c r="BV75" s="140">
        <v>0</v>
      </c>
      <c r="BW75" s="140">
        <v>0</v>
      </c>
      <c r="BX75" s="140">
        <v>0</v>
      </c>
      <c r="BY75" s="140">
        <v>0</v>
      </c>
      <c r="BZ75" s="140">
        <v>0</v>
      </c>
      <c r="CA75" s="140">
        <v>0</v>
      </c>
      <c r="CB75" s="397"/>
      <c r="CC75" s="140">
        <v>0</v>
      </c>
      <c r="CD75" s="140">
        <v>0</v>
      </c>
      <c r="CE75" s="140">
        <v>0</v>
      </c>
      <c r="CF75" s="140">
        <v>0</v>
      </c>
      <c r="CG75" s="140">
        <v>0</v>
      </c>
      <c r="CH75" s="140">
        <v>0</v>
      </c>
      <c r="CI75" s="397"/>
      <c r="CJ75" s="140">
        <v>0</v>
      </c>
      <c r="CK75" s="140">
        <v>0</v>
      </c>
      <c r="CL75" s="140">
        <v>0</v>
      </c>
      <c r="CM75" s="140">
        <v>0</v>
      </c>
      <c r="CN75" s="140">
        <v>0</v>
      </c>
      <c r="CO75" s="140">
        <v>0</v>
      </c>
      <c r="CP75" s="397"/>
      <c r="CQ75" s="140">
        <v>0</v>
      </c>
      <c r="CR75" s="140">
        <v>0</v>
      </c>
      <c r="CS75" s="140">
        <v>0</v>
      </c>
      <c r="CT75" s="140">
        <v>0</v>
      </c>
      <c r="CU75" s="140">
        <v>0</v>
      </c>
      <c r="CV75" s="140">
        <v>0</v>
      </c>
      <c r="CW75" s="397"/>
      <c r="CX75" s="140">
        <v>0</v>
      </c>
      <c r="CY75" s="140">
        <v>0</v>
      </c>
      <c r="CZ75" s="140">
        <v>0</v>
      </c>
      <c r="DA75" s="140">
        <v>0</v>
      </c>
      <c r="DB75" s="140">
        <v>0</v>
      </c>
      <c r="DC75" s="140">
        <v>0</v>
      </c>
      <c r="DD75" s="397"/>
      <c r="DE75" s="140">
        <v>0</v>
      </c>
      <c r="DF75" s="140">
        <v>0</v>
      </c>
      <c r="DG75" s="140">
        <v>0</v>
      </c>
      <c r="DH75" s="140">
        <v>0</v>
      </c>
      <c r="DI75" s="140">
        <v>0</v>
      </c>
      <c r="DJ75" s="140">
        <v>0</v>
      </c>
      <c r="DK75" s="397"/>
      <c r="DL75" s="140">
        <v>0</v>
      </c>
      <c r="DM75" s="140">
        <v>0</v>
      </c>
      <c r="DN75" s="140">
        <v>0</v>
      </c>
      <c r="DO75" s="140">
        <v>0</v>
      </c>
      <c r="DP75" s="140">
        <v>0</v>
      </c>
      <c r="DQ75" s="140">
        <v>0</v>
      </c>
      <c r="DR75" s="397"/>
      <c r="DS75" s="140">
        <v>0</v>
      </c>
      <c r="DT75" s="140">
        <v>0</v>
      </c>
      <c r="DU75" s="140">
        <v>0</v>
      </c>
      <c r="DV75" s="140">
        <v>0</v>
      </c>
      <c r="DW75" s="140">
        <v>0</v>
      </c>
      <c r="DX75" s="140">
        <v>0</v>
      </c>
      <c r="DY75" s="397"/>
      <c r="DZ75" s="140">
        <v>0</v>
      </c>
      <c r="EA75" s="140">
        <v>0</v>
      </c>
      <c r="EB75" s="140">
        <v>0</v>
      </c>
      <c r="EC75" s="140">
        <v>0</v>
      </c>
      <c r="ED75" s="140">
        <v>0</v>
      </c>
      <c r="EE75" s="140">
        <v>0</v>
      </c>
      <c r="EF75" s="397"/>
      <c r="EG75" s="140">
        <v>0</v>
      </c>
      <c r="EH75" s="140">
        <v>0</v>
      </c>
      <c r="EI75" s="140">
        <v>0</v>
      </c>
      <c r="EJ75" s="140">
        <v>0</v>
      </c>
      <c r="EK75" s="140">
        <v>0</v>
      </c>
      <c r="EL75" s="140">
        <v>0</v>
      </c>
      <c r="EM75" s="397"/>
      <c r="EN75" s="140">
        <v>0</v>
      </c>
      <c r="EO75" s="140">
        <v>0</v>
      </c>
      <c r="EP75" s="140">
        <v>0</v>
      </c>
      <c r="EQ75" s="140">
        <v>0</v>
      </c>
      <c r="ER75" s="140">
        <v>0</v>
      </c>
      <c r="ES75" s="140">
        <v>0</v>
      </c>
      <c r="ET75" s="397"/>
      <c r="EU75" s="140">
        <v>0</v>
      </c>
      <c r="EV75" s="140">
        <v>0</v>
      </c>
      <c r="EW75" s="140">
        <v>0</v>
      </c>
      <c r="EX75" s="140">
        <v>0</v>
      </c>
      <c r="EY75" s="140">
        <v>0</v>
      </c>
      <c r="EZ75" s="140">
        <v>0</v>
      </c>
      <c r="FA75" s="397"/>
      <c r="FB75" s="140">
        <v>0</v>
      </c>
      <c r="FC75" s="140">
        <v>0</v>
      </c>
      <c r="FD75" s="140">
        <v>0</v>
      </c>
      <c r="FE75" s="140">
        <v>0</v>
      </c>
      <c r="FF75" s="140">
        <v>0</v>
      </c>
      <c r="FG75" s="140">
        <v>0</v>
      </c>
      <c r="FH75" s="397"/>
      <c r="FI75" s="140">
        <v>0</v>
      </c>
      <c r="FJ75" s="140">
        <v>0</v>
      </c>
      <c r="FK75" s="140">
        <v>0</v>
      </c>
      <c r="FL75" s="140">
        <v>0</v>
      </c>
      <c r="FM75" s="140">
        <v>0</v>
      </c>
      <c r="FN75" s="140">
        <v>0</v>
      </c>
      <c r="FO75" s="397"/>
      <c r="FP75" s="140">
        <v>0</v>
      </c>
      <c r="FQ75" s="140">
        <v>0</v>
      </c>
      <c r="FR75" s="140">
        <v>0</v>
      </c>
      <c r="FS75" s="140">
        <v>0</v>
      </c>
      <c r="FT75" s="140">
        <v>0</v>
      </c>
      <c r="FU75" s="140">
        <v>0</v>
      </c>
      <c r="FV75" s="397"/>
      <c r="FW75" s="140">
        <v>0</v>
      </c>
      <c r="FX75" s="140">
        <v>0</v>
      </c>
      <c r="FY75" s="140">
        <v>0</v>
      </c>
      <c r="FZ75" s="140">
        <v>0</v>
      </c>
      <c r="GA75" s="140">
        <v>0</v>
      </c>
      <c r="GB75" s="140">
        <v>0</v>
      </c>
      <c r="GC75" s="397"/>
      <c r="GD75" s="467" t="str">
        <f t="shared" si="34"/>
        <v>BCK-65                   </v>
      </c>
      <c r="GE75" s="18">
        <f t="shared" si="41"/>
        <v>0</v>
      </c>
      <c r="GF75" s="17">
        <f t="shared" si="41"/>
        <v>0</v>
      </c>
      <c r="GG75" s="18">
        <f t="shared" si="41"/>
        <v>0</v>
      </c>
      <c r="GH75" s="18">
        <f t="shared" si="41"/>
        <v>0</v>
      </c>
      <c r="GI75" s="18">
        <f t="shared" si="41"/>
        <v>0</v>
      </c>
      <c r="GJ75" s="17">
        <f t="shared" si="41"/>
        <v>0</v>
      </c>
      <c r="GK75" s="397"/>
      <c r="GL75" s="19"/>
      <c r="GM75" s="19"/>
      <c r="GN75" s="19"/>
      <c r="GO75" s="19"/>
      <c r="GP75" s="19"/>
      <c r="GQ75" s="19"/>
      <c r="GU75" s="20"/>
      <c r="GV75" s="20"/>
      <c r="GW75" s="20"/>
    </row>
    <row r="76" spans="1:205" ht="15.75">
      <c r="A76" s="349">
        <v>69</v>
      </c>
      <c r="B76" s="11" t="s">
        <v>89</v>
      </c>
      <c r="C76" s="11" t="s">
        <v>90</v>
      </c>
      <c r="D76" s="140">
        <v>10</v>
      </c>
      <c r="E76" s="141">
        <v>0</v>
      </c>
      <c r="F76" s="140">
        <v>0</v>
      </c>
      <c r="G76" s="140">
        <v>0</v>
      </c>
      <c r="H76" s="140">
        <v>0</v>
      </c>
      <c r="I76" s="407">
        <v>0</v>
      </c>
      <c r="J76" s="396"/>
      <c r="K76" s="420">
        <v>2</v>
      </c>
      <c r="L76" s="141">
        <v>0</v>
      </c>
      <c r="M76" s="140">
        <v>0</v>
      </c>
      <c r="N76" s="140">
        <v>0</v>
      </c>
      <c r="O76" s="140">
        <v>4.73</v>
      </c>
      <c r="P76" s="141">
        <v>0</v>
      </c>
      <c r="Q76" s="396"/>
      <c r="R76" s="308">
        <v>0</v>
      </c>
      <c r="S76" s="309">
        <v>0</v>
      </c>
      <c r="T76" s="308">
        <v>0</v>
      </c>
      <c r="U76" s="308">
        <v>0</v>
      </c>
      <c r="V76" s="308">
        <v>0</v>
      </c>
      <c r="W76" s="309">
        <v>0</v>
      </c>
      <c r="X76" s="396"/>
      <c r="Y76" s="140">
        <v>38</v>
      </c>
      <c r="Z76" s="141">
        <v>0</v>
      </c>
      <c r="AA76" s="140">
        <v>14.15</v>
      </c>
      <c r="AB76" s="140">
        <v>0.3</v>
      </c>
      <c r="AC76" s="140">
        <v>14.02</v>
      </c>
      <c r="AD76" s="141">
        <v>0</v>
      </c>
      <c r="AE76" s="396"/>
      <c r="AF76" s="140">
        <v>0</v>
      </c>
      <c r="AG76" s="141">
        <v>0</v>
      </c>
      <c r="AH76" s="140">
        <v>0</v>
      </c>
      <c r="AI76" s="140">
        <v>0</v>
      </c>
      <c r="AJ76" s="140">
        <v>0</v>
      </c>
      <c r="AK76" s="141">
        <v>0</v>
      </c>
      <c r="AL76" s="396"/>
      <c r="AM76" s="140">
        <v>36</v>
      </c>
      <c r="AN76" s="141">
        <v>0</v>
      </c>
      <c r="AO76" s="140">
        <v>16.05</v>
      </c>
      <c r="AP76" s="140">
        <v>2.57</v>
      </c>
      <c r="AQ76" s="140">
        <v>15.89</v>
      </c>
      <c r="AR76" s="141">
        <v>1</v>
      </c>
      <c r="AS76" s="396"/>
      <c r="AT76" s="140">
        <v>3</v>
      </c>
      <c r="AU76" s="141">
        <v>0</v>
      </c>
      <c r="AV76" s="140">
        <v>0.2</v>
      </c>
      <c r="AW76" s="140">
        <v>0</v>
      </c>
      <c r="AX76" s="140">
        <v>0.19</v>
      </c>
      <c r="AY76" s="141">
        <v>2</v>
      </c>
      <c r="AZ76" s="396"/>
      <c r="BA76" s="140">
        <v>0</v>
      </c>
      <c r="BB76" s="141">
        <v>0</v>
      </c>
      <c r="BC76" s="140">
        <v>0</v>
      </c>
      <c r="BD76" s="140">
        <v>0</v>
      </c>
      <c r="BE76" s="140">
        <v>0</v>
      </c>
      <c r="BF76" s="141">
        <v>0</v>
      </c>
      <c r="BG76" s="396"/>
      <c r="BH76" s="140">
        <v>0</v>
      </c>
      <c r="BI76" s="141">
        <v>0</v>
      </c>
      <c r="BJ76" s="140">
        <v>0</v>
      </c>
      <c r="BK76" s="140">
        <v>0</v>
      </c>
      <c r="BL76" s="140">
        <v>0</v>
      </c>
      <c r="BM76" s="141">
        <v>0</v>
      </c>
      <c r="BN76" s="396"/>
      <c r="BO76" s="140">
        <v>0</v>
      </c>
      <c r="BP76" s="141">
        <v>0</v>
      </c>
      <c r="BQ76" s="140">
        <v>0</v>
      </c>
      <c r="BR76" s="140">
        <v>0</v>
      </c>
      <c r="BS76" s="140">
        <v>0</v>
      </c>
      <c r="BT76" s="141">
        <v>0</v>
      </c>
      <c r="BU76" s="396"/>
      <c r="BV76" s="140">
        <v>0</v>
      </c>
      <c r="BW76" s="141">
        <v>0</v>
      </c>
      <c r="BX76" s="140">
        <v>0.5</v>
      </c>
      <c r="BY76" s="140">
        <v>0</v>
      </c>
      <c r="BZ76" s="140">
        <v>0</v>
      </c>
      <c r="CA76" s="141"/>
      <c r="CB76" s="396"/>
      <c r="CC76" s="140">
        <v>24</v>
      </c>
      <c r="CD76" s="141">
        <v>0</v>
      </c>
      <c r="CE76" s="140">
        <v>10</v>
      </c>
      <c r="CF76" s="140">
        <v>1.04</v>
      </c>
      <c r="CG76" s="140">
        <v>9.56</v>
      </c>
      <c r="CH76" s="141">
        <v>0</v>
      </c>
      <c r="CI76" s="396"/>
      <c r="CJ76" s="140">
        <v>4</v>
      </c>
      <c r="CK76" s="141">
        <v>0</v>
      </c>
      <c r="CL76" s="140">
        <v>1.5</v>
      </c>
      <c r="CM76" s="140">
        <v>0.1</v>
      </c>
      <c r="CN76" s="140">
        <v>1.5</v>
      </c>
      <c r="CO76" s="141">
        <v>1</v>
      </c>
      <c r="CP76" s="396"/>
      <c r="CQ76" s="140">
        <v>3</v>
      </c>
      <c r="CR76" s="141">
        <v>0</v>
      </c>
      <c r="CS76" s="140">
        <v>3.6</v>
      </c>
      <c r="CT76" s="140">
        <v>0.35</v>
      </c>
      <c r="CU76" s="140">
        <v>3.6</v>
      </c>
      <c r="CV76" s="141">
        <v>1</v>
      </c>
      <c r="CW76" s="396"/>
      <c r="CX76" s="140">
        <v>0</v>
      </c>
      <c r="CY76" s="141">
        <v>0</v>
      </c>
      <c r="CZ76" s="140">
        <v>0</v>
      </c>
      <c r="DA76" s="140">
        <v>0</v>
      </c>
      <c r="DB76" s="140">
        <v>0</v>
      </c>
      <c r="DC76" s="141">
        <v>0</v>
      </c>
      <c r="DD76" s="396"/>
      <c r="DE76" s="140">
        <v>7</v>
      </c>
      <c r="DF76" s="141">
        <v>0</v>
      </c>
      <c r="DG76" s="140">
        <v>3.5</v>
      </c>
      <c r="DH76" s="140">
        <v>0.28</v>
      </c>
      <c r="DI76" s="140">
        <v>3.36</v>
      </c>
      <c r="DJ76" s="141">
        <v>1</v>
      </c>
      <c r="DK76" s="396"/>
      <c r="DL76" s="140">
        <v>0</v>
      </c>
      <c r="DM76" s="141">
        <v>0</v>
      </c>
      <c r="DN76" s="140">
        <v>0</v>
      </c>
      <c r="DO76" s="140">
        <v>0</v>
      </c>
      <c r="DP76" s="140">
        <v>0</v>
      </c>
      <c r="DQ76" s="141">
        <v>0</v>
      </c>
      <c r="DR76" s="396"/>
      <c r="DS76" s="140">
        <v>30</v>
      </c>
      <c r="DT76" s="141">
        <v>0</v>
      </c>
      <c r="DU76" s="140">
        <v>7</v>
      </c>
      <c r="DV76" s="140">
        <v>1.14</v>
      </c>
      <c r="DW76" s="140">
        <v>6.71</v>
      </c>
      <c r="DX76" s="141">
        <v>0</v>
      </c>
      <c r="DY76" s="396"/>
      <c r="DZ76" s="140">
        <v>0</v>
      </c>
      <c r="EA76" s="141">
        <v>0</v>
      </c>
      <c r="EB76" s="140">
        <v>0</v>
      </c>
      <c r="EC76" s="140">
        <v>0</v>
      </c>
      <c r="ED76" s="140">
        <v>0</v>
      </c>
      <c r="EE76" s="141">
        <v>0</v>
      </c>
      <c r="EF76" s="396"/>
      <c r="EG76" s="140">
        <v>0</v>
      </c>
      <c r="EH76" s="141">
        <v>0</v>
      </c>
      <c r="EI76" s="140">
        <v>0</v>
      </c>
      <c r="EJ76" s="140">
        <v>0</v>
      </c>
      <c r="EK76" s="140">
        <v>0</v>
      </c>
      <c r="EL76" s="141">
        <v>0</v>
      </c>
      <c r="EM76" s="396"/>
      <c r="EN76" s="140">
        <v>20</v>
      </c>
      <c r="EO76" s="141">
        <v>0</v>
      </c>
      <c r="EP76" s="140">
        <v>7.5</v>
      </c>
      <c r="EQ76" s="140">
        <v>0.07</v>
      </c>
      <c r="ER76" s="140">
        <v>7.52</v>
      </c>
      <c r="ES76" s="141">
        <v>0</v>
      </c>
      <c r="ET76" s="396"/>
      <c r="EU76" s="140">
        <v>0</v>
      </c>
      <c r="EV76" s="141">
        <v>0</v>
      </c>
      <c r="EW76" s="140"/>
      <c r="EX76" s="140"/>
      <c r="EY76" s="140"/>
      <c r="EZ76" s="141"/>
      <c r="FA76" s="396"/>
      <c r="FB76" s="140">
        <v>20</v>
      </c>
      <c r="FC76" s="141">
        <v>0</v>
      </c>
      <c r="FD76" s="140">
        <v>8</v>
      </c>
      <c r="FE76" s="140">
        <v>1.68</v>
      </c>
      <c r="FF76" s="140">
        <v>7.68</v>
      </c>
      <c r="FG76" s="141">
        <v>5</v>
      </c>
      <c r="FH76" s="396"/>
      <c r="FI76" s="140">
        <v>0</v>
      </c>
      <c r="FJ76" s="141">
        <v>0</v>
      </c>
      <c r="FK76" s="140">
        <v>0</v>
      </c>
      <c r="FL76" s="140">
        <v>0</v>
      </c>
      <c r="FM76" s="140">
        <v>0</v>
      </c>
      <c r="FN76" s="141">
        <v>0</v>
      </c>
      <c r="FO76" s="396"/>
      <c r="FP76" s="140">
        <v>2</v>
      </c>
      <c r="FQ76" s="141">
        <v>0</v>
      </c>
      <c r="FR76" s="140">
        <v>1.5</v>
      </c>
      <c r="FS76" s="140">
        <v>0.21</v>
      </c>
      <c r="FT76" s="140">
        <v>1.47</v>
      </c>
      <c r="FU76" s="141">
        <v>0</v>
      </c>
      <c r="FV76" s="396"/>
      <c r="FW76" s="140">
        <v>28</v>
      </c>
      <c r="FX76" s="141">
        <v>0</v>
      </c>
      <c r="FY76" s="140">
        <v>15</v>
      </c>
      <c r="FZ76" s="140">
        <v>0.75</v>
      </c>
      <c r="GA76" s="140">
        <v>21.18</v>
      </c>
      <c r="GB76" s="141">
        <v>6</v>
      </c>
      <c r="GC76" s="396"/>
      <c r="GD76" s="467" t="str">
        <f t="shared" si="34"/>
        <v>BCK-66                    </v>
      </c>
      <c r="GE76" s="18">
        <f t="shared" si="41"/>
        <v>227</v>
      </c>
      <c r="GF76" s="17">
        <f t="shared" si="41"/>
        <v>0</v>
      </c>
      <c r="GG76" s="18">
        <f t="shared" si="41"/>
        <v>88.5</v>
      </c>
      <c r="GH76" s="18">
        <f t="shared" si="41"/>
        <v>8.489999999999998</v>
      </c>
      <c r="GI76" s="18">
        <f t="shared" si="41"/>
        <v>97.41</v>
      </c>
      <c r="GJ76" s="17">
        <f t="shared" si="41"/>
        <v>17</v>
      </c>
      <c r="GK76" s="396"/>
      <c r="GL76" s="19"/>
      <c r="GM76" s="19"/>
      <c r="GN76" s="19"/>
      <c r="GO76" s="19"/>
      <c r="GP76" s="19"/>
      <c r="GQ76" s="19"/>
      <c r="GU76" s="20"/>
      <c r="GV76" s="20"/>
      <c r="GW76" s="20"/>
    </row>
    <row r="77" spans="1:205" ht="15.75">
      <c r="A77" s="349">
        <v>71</v>
      </c>
      <c r="B77" s="11" t="s">
        <v>91</v>
      </c>
      <c r="C77" s="11" t="s">
        <v>92</v>
      </c>
      <c r="D77" s="140">
        <v>0</v>
      </c>
      <c r="E77" s="140">
        <v>0</v>
      </c>
      <c r="F77" s="140">
        <v>0</v>
      </c>
      <c r="G77" s="140">
        <v>0</v>
      </c>
      <c r="H77" s="140">
        <v>0</v>
      </c>
      <c r="I77" s="408">
        <v>0</v>
      </c>
      <c r="J77" s="397"/>
      <c r="K77" s="420">
        <v>0</v>
      </c>
      <c r="L77" s="140">
        <v>0</v>
      </c>
      <c r="M77" s="140">
        <v>0</v>
      </c>
      <c r="N77" s="140">
        <v>0</v>
      </c>
      <c r="O77" s="140">
        <v>0</v>
      </c>
      <c r="P77" s="140">
        <v>0</v>
      </c>
      <c r="Q77" s="397"/>
      <c r="R77" s="140">
        <v>0</v>
      </c>
      <c r="S77" s="140">
        <v>0</v>
      </c>
      <c r="T77" s="140">
        <v>0</v>
      </c>
      <c r="U77" s="140">
        <v>0</v>
      </c>
      <c r="V77" s="140">
        <v>0</v>
      </c>
      <c r="W77" s="140">
        <v>0</v>
      </c>
      <c r="X77" s="397"/>
      <c r="Y77" s="140">
        <v>0</v>
      </c>
      <c r="Z77" s="140">
        <v>0</v>
      </c>
      <c r="AA77" s="140">
        <v>0</v>
      </c>
      <c r="AB77" s="140">
        <v>0</v>
      </c>
      <c r="AC77" s="140">
        <v>0</v>
      </c>
      <c r="AD77" s="140">
        <v>0</v>
      </c>
      <c r="AE77" s="397"/>
      <c r="AF77" s="140">
        <v>0</v>
      </c>
      <c r="AG77" s="140">
        <v>0</v>
      </c>
      <c r="AH77" s="140">
        <v>0</v>
      </c>
      <c r="AI77" s="140">
        <v>0</v>
      </c>
      <c r="AJ77" s="140">
        <v>0</v>
      </c>
      <c r="AK77" s="140">
        <v>0</v>
      </c>
      <c r="AL77" s="397"/>
      <c r="AM77" s="140">
        <v>0</v>
      </c>
      <c r="AN77" s="140">
        <v>0</v>
      </c>
      <c r="AO77" s="140">
        <v>0</v>
      </c>
      <c r="AP77" s="140">
        <v>0</v>
      </c>
      <c r="AQ77" s="140">
        <v>0</v>
      </c>
      <c r="AR77" s="140">
        <v>0</v>
      </c>
      <c r="AS77" s="397"/>
      <c r="AT77" s="140">
        <v>0</v>
      </c>
      <c r="AU77" s="140">
        <v>0</v>
      </c>
      <c r="AV77" s="140">
        <v>0</v>
      </c>
      <c r="AW77" s="140">
        <v>0</v>
      </c>
      <c r="AX77" s="140">
        <v>0</v>
      </c>
      <c r="AY77" s="140">
        <v>0</v>
      </c>
      <c r="AZ77" s="397"/>
      <c r="BA77" s="140">
        <v>0</v>
      </c>
      <c r="BB77" s="140">
        <v>0</v>
      </c>
      <c r="BC77" s="140">
        <v>0</v>
      </c>
      <c r="BD77" s="140">
        <v>0</v>
      </c>
      <c r="BE77" s="140">
        <v>0</v>
      </c>
      <c r="BF77" s="140">
        <v>0</v>
      </c>
      <c r="BG77" s="397"/>
      <c r="BH77" s="140">
        <v>0</v>
      </c>
      <c r="BI77" s="140">
        <v>0</v>
      </c>
      <c r="BJ77" s="140">
        <v>0</v>
      </c>
      <c r="BK77" s="140">
        <v>0</v>
      </c>
      <c r="BL77" s="140">
        <v>0</v>
      </c>
      <c r="BM77" s="140">
        <v>0</v>
      </c>
      <c r="BN77" s="397"/>
      <c r="BO77" s="140">
        <v>0</v>
      </c>
      <c r="BP77" s="140">
        <v>0</v>
      </c>
      <c r="BQ77" s="140">
        <v>0</v>
      </c>
      <c r="BR77" s="140">
        <v>0</v>
      </c>
      <c r="BS77" s="140">
        <v>0</v>
      </c>
      <c r="BT77" s="140">
        <v>0</v>
      </c>
      <c r="BU77" s="397"/>
      <c r="BV77" s="140">
        <v>0</v>
      </c>
      <c r="BW77" s="140">
        <v>0</v>
      </c>
      <c r="BX77" s="140">
        <v>0</v>
      </c>
      <c r="BY77" s="140">
        <v>0</v>
      </c>
      <c r="BZ77" s="140">
        <v>0</v>
      </c>
      <c r="CA77" s="140">
        <v>0</v>
      </c>
      <c r="CB77" s="397"/>
      <c r="CC77" s="140">
        <v>0</v>
      </c>
      <c r="CD77" s="140">
        <v>0</v>
      </c>
      <c r="CE77" s="140">
        <v>0</v>
      </c>
      <c r="CF77" s="140">
        <v>0</v>
      </c>
      <c r="CG77" s="140">
        <v>0</v>
      </c>
      <c r="CH77" s="140">
        <v>0</v>
      </c>
      <c r="CI77" s="397"/>
      <c r="CJ77" s="140">
        <v>0</v>
      </c>
      <c r="CK77" s="140">
        <v>0</v>
      </c>
      <c r="CL77" s="140">
        <v>0</v>
      </c>
      <c r="CM77" s="140">
        <v>0</v>
      </c>
      <c r="CN77" s="140">
        <v>0</v>
      </c>
      <c r="CO77" s="140">
        <v>0</v>
      </c>
      <c r="CP77" s="397"/>
      <c r="CQ77" s="140">
        <v>0</v>
      </c>
      <c r="CR77" s="140">
        <v>0</v>
      </c>
      <c r="CS77" s="140">
        <v>0</v>
      </c>
      <c r="CT77" s="140">
        <v>0</v>
      </c>
      <c r="CU77" s="140">
        <v>0</v>
      </c>
      <c r="CV77" s="140">
        <v>0</v>
      </c>
      <c r="CW77" s="397"/>
      <c r="CX77" s="140">
        <v>0</v>
      </c>
      <c r="CY77" s="140">
        <v>0</v>
      </c>
      <c r="CZ77" s="140">
        <v>0</v>
      </c>
      <c r="DA77" s="140">
        <v>0</v>
      </c>
      <c r="DB77" s="140">
        <v>0</v>
      </c>
      <c r="DC77" s="140">
        <v>0</v>
      </c>
      <c r="DD77" s="397"/>
      <c r="DE77" s="140">
        <v>0</v>
      </c>
      <c r="DF77" s="140">
        <v>0</v>
      </c>
      <c r="DG77" s="140">
        <v>0</v>
      </c>
      <c r="DH77" s="140">
        <v>0</v>
      </c>
      <c r="DI77" s="140">
        <v>0</v>
      </c>
      <c r="DJ77" s="140">
        <v>0</v>
      </c>
      <c r="DK77" s="397"/>
      <c r="DL77" s="140">
        <v>0</v>
      </c>
      <c r="DM77" s="140">
        <v>0</v>
      </c>
      <c r="DN77" s="140">
        <v>0</v>
      </c>
      <c r="DO77" s="140">
        <v>0</v>
      </c>
      <c r="DP77" s="140">
        <v>0</v>
      </c>
      <c r="DQ77" s="140">
        <v>0</v>
      </c>
      <c r="DR77" s="397"/>
      <c r="DS77" s="140">
        <v>0</v>
      </c>
      <c r="DT77" s="140">
        <v>0</v>
      </c>
      <c r="DU77" s="140">
        <v>0</v>
      </c>
      <c r="DV77" s="140">
        <v>0</v>
      </c>
      <c r="DW77" s="140">
        <v>0</v>
      </c>
      <c r="DX77" s="140">
        <v>0</v>
      </c>
      <c r="DY77" s="397"/>
      <c r="DZ77" s="140">
        <v>0</v>
      </c>
      <c r="EA77" s="140">
        <v>0</v>
      </c>
      <c r="EB77" s="140">
        <v>0</v>
      </c>
      <c r="EC77" s="140">
        <v>0</v>
      </c>
      <c r="ED77" s="140">
        <v>0</v>
      </c>
      <c r="EE77" s="140">
        <v>0</v>
      </c>
      <c r="EF77" s="397"/>
      <c r="EG77" s="140">
        <v>0</v>
      </c>
      <c r="EH77" s="140">
        <v>0</v>
      </c>
      <c r="EI77" s="140">
        <v>0</v>
      </c>
      <c r="EJ77" s="140">
        <v>0</v>
      </c>
      <c r="EK77" s="140">
        <v>0</v>
      </c>
      <c r="EL77" s="140">
        <v>0</v>
      </c>
      <c r="EM77" s="397"/>
      <c r="EN77" s="140">
        <v>0</v>
      </c>
      <c r="EO77" s="140">
        <v>0</v>
      </c>
      <c r="EP77" s="140">
        <v>0</v>
      </c>
      <c r="EQ77" s="140">
        <v>0</v>
      </c>
      <c r="ER77" s="140">
        <v>0</v>
      </c>
      <c r="ES77" s="140">
        <v>0</v>
      </c>
      <c r="ET77" s="397"/>
      <c r="EU77" s="140">
        <v>0</v>
      </c>
      <c r="EV77" s="140">
        <v>0</v>
      </c>
      <c r="EW77" s="140">
        <v>0</v>
      </c>
      <c r="EX77" s="140">
        <v>0</v>
      </c>
      <c r="EY77" s="140">
        <v>0</v>
      </c>
      <c r="EZ77" s="140">
        <v>0</v>
      </c>
      <c r="FA77" s="397"/>
      <c r="FB77" s="140">
        <v>0</v>
      </c>
      <c r="FC77" s="140">
        <v>0</v>
      </c>
      <c r="FD77" s="140">
        <v>0</v>
      </c>
      <c r="FE77" s="140">
        <v>0</v>
      </c>
      <c r="FF77" s="140">
        <v>0</v>
      </c>
      <c r="FG77" s="140">
        <v>0</v>
      </c>
      <c r="FH77" s="397"/>
      <c r="FI77" s="140">
        <v>0</v>
      </c>
      <c r="FJ77" s="140">
        <v>0</v>
      </c>
      <c r="FK77" s="140">
        <v>0</v>
      </c>
      <c r="FL77" s="140">
        <v>0</v>
      </c>
      <c r="FM77" s="140">
        <v>0</v>
      </c>
      <c r="FN77" s="140">
        <v>0</v>
      </c>
      <c r="FO77" s="397"/>
      <c r="FP77" s="140">
        <v>0</v>
      </c>
      <c r="FQ77" s="140">
        <v>0</v>
      </c>
      <c r="FR77" s="140">
        <v>0</v>
      </c>
      <c r="FS77" s="140">
        <v>0</v>
      </c>
      <c r="FT77" s="140">
        <v>0</v>
      </c>
      <c r="FU77" s="140">
        <v>0</v>
      </c>
      <c r="FV77" s="397"/>
      <c r="FW77" s="140">
        <v>0</v>
      </c>
      <c r="FX77" s="140">
        <v>0</v>
      </c>
      <c r="FY77" s="140">
        <v>0</v>
      </c>
      <c r="FZ77" s="140">
        <v>0</v>
      </c>
      <c r="GA77" s="140">
        <v>0</v>
      </c>
      <c r="GB77" s="140">
        <v>0</v>
      </c>
      <c r="GC77" s="397"/>
      <c r="GD77" s="467" t="str">
        <f t="shared" si="34"/>
        <v>BCK-68                    </v>
      </c>
      <c r="GE77" s="18">
        <f t="shared" si="41"/>
        <v>0</v>
      </c>
      <c r="GF77" s="17">
        <f t="shared" si="41"/>
        <v>0</v>
      </c>
      <c r="GG77" s="18">
        <f t="shared" si="41"/>
        <v>0</v>
      </c>
      <c r="GH77" s="18">
        <f t="shared" si="41"/>
        <v>0</v>
      </c>
      <c r="GI77" s="18">
        <f t="shared" si="41"/>
        <v>0</v>
      </c>
      <c r="GJ77" s="17">
        <f t="shared" si="41"/>
        <v>0</v>
      </c>
      <c r="GK77" s="397"/>
      <c r="GL77" s="19"/>
      <c r="GM77" s="19"/>
      <c r="GN77" s="19"/>
      <c r="GO77" s="19"/>
      <c r="GP77" s="19"/>
      <c r="GQ77" s="19"/>
      <c r="GU77" s="20"/>
      <c r="GV77" s="20"/>
      <c r="GW77" s="20"/>
    </row>
    <row r="78" spans="1:205" ht="15.75">
      <c r="A78" s="349">
        <v>72</v>
      </c>
      <c r="B78" s="11" t="s">
        <v>93</v>
      </c>
      <c r="C78" s="11" t="s">
        <v>94</v>
      </c>
      <c r="D78" s="140">
        <v>0</v>
      </c>
      <c r="E78" s="141">
        <v>0</v>
      </c>
      <c r="F78" s="140">
        <v>0</v>
      </c>
      <c r="G78" s="140">
        <v>0</v>
      </c>
      <c r="H78" s="140">
        <v>0</v>
      </c>
      <c r="I78" s="407">
        <v>0</v>
      </c>
      <c r="J78" s="396"/>
      <c r="K78" s="420">
        <v>0</v>
      </c>
      <c r="L78" s="141">
        <v>0</v>
      </c>
      <c r="M78" s="140"/>
      <c r="N78" s="140"/>
      <c r="O78" s="140"/>
      <c r="P78" s="141"/>
      <c r="Q78" s="396"/>
      <c r="R78" s="308">
        <v>0</v>
      </c>
      <c r="S78" s="309">
        <v>0</v>
      </c>
      <c r="T78" s="308"/>
      <c r="U78" s="308"/>
      <c r="V78" s="308"/>
      <c r="W78" s="309"/>
      <c r="X78" s="396"/>
      <c r="Y78" s="140">
        <v>1</v>
      </c>
      <c r="Z78" s="141">
        <v>1</v>
      </c>
      <c r="AA78" s="140">
        <v>0.5</v>
      </c>
      <c r="AB78" s="140">
        <v>0.05</v>
      </c>
      <c r="AC78" s="140">
        <v>0.5</v>
      </c>
      <c r="AD78" s="141">
        <v>1</v>
      </c>
      <c r="AE78" s="396"/>
      <c r="AF78" s="140">
        <v>0</v>
      </c>
      <c r="AG78" s="141">
        <v>0</v>
      </c>
      <c r="AH78" s="140">
        <v>0</v>
      </c>
      <c r="AI78" s="140">
        <v>0</v>
      </c>
      <c r="AJ78" s="140">
        <v>0</v>
      </c>
      <c r="AK78" s="141">
        <v>0</v>
      </c>
      <c r="AL78" s="396"/>
      <c r="AM78" s="140">
        <v>1</v>
      </c>
      <c r="AN78" s="141">
        <v>1</v>
      </c>
      <c r="AO78" s="140">
        <v>1.3</v>
      </c>
      <c r="AP78" s="140">
        <v>0.1</v>
      </c>
      <c r="AQ78" s="140">
        <v>1.11</v>
      </c>
      <c r="AR78" s="141">
        <v>1</v>
      </c>
      <c r="AS78" s="396"/>
      <c r="AT78" s="140">
        <v>0</v>
      </c>
      <c r="AU78" s="141">
        <v>0</v>
      </c>
      <c r="AV78" s="140">
        <v>0</v>
      </c>
      <c r="AW78" s="140">
        <v>0</v>
      </c>
      <c r="AX78" s="140">
        <v>0</v>
      </c>
      <c r="AY78" s="141">
        <v>0</v>
      </c>
      <c r="AZ78" s="396"/>
      <c r="BA78" s="140">
        <v>0</v>
      </c>
      <c r="BB78" s="141">
        <v>0</v>
      </c>
      <c r="BC78" s="140">
        <v>0</v>
      </c>
      <c r="BD78" s="140">
        <v>0</v>
      </c>
      <c r="BE78" s="140">
        <v>0</v>
      </c>
      <c r="BF78" s="141">
        <v>0</v>
      </c>
      <c r="BG78" s="396"/>
      <c r="BH78" s="140">
        <v>0</v>
      </c>
      <c r="BI78" s="141">
        <v>0</v>
      </c>
      <c r="BJ78" s="140">
        <v>0</v>
      </c>
      <c r="BK78" s="140">
        <v>0</v>
      </c>
      <c r="BL78" s="140">
        <v>0</v>
      </c>
      <c r="BM78" s="141">
        <v>0</v>
      </c>
      <c r="BN78" s="396"/>
      <c r="BO78" s="140">
        <v>0</v>
      </c>
      <c r="BP78" s="141">
        <v>0</v>
      </c>
      <c r="BQ78" s="140"/>
      <c r="BR78" s="140"/>
      <c r="BS78" s="140"/>
      <c r="BT78" s="141"/>
      <c r="BU78" s="396"/>
      <c r="BV78" s="140">
        <v>0</v>
      </c>
      <c r="BW78" s="141">
        <v>0</v>
      </c>
      <c r="BX78" s="140">
        <v>0</v>
      </c>
      <c r="BY78" s="140">
        <v>0</v>
      </c>
      <c r="BZ78" s="140">
        <v>0</v>
      </c>
      <c r="CA78" s="141">
        <v>0</v>
      </c>
      <c r="CB78" s="396"/>
      <c r="CC78" s="140">
        <v>1</v>
      </c>
      <c r="CD78" s="141">
        <v>1</v>
      </c>
      <c r="CE78" s="140">
        <v>0.35</v>
      </c>
      <c r="CF78" s="140">
        <v>0</v>
      </c>
      <c r="CG78" s="140">
        <v>0.35</v>
      </c>
      <c r="CH78" s="141">
        <v>1</v>
      </c>
      <c r="CI78" s="396"/>
      <c r="CJ78" s="140">
        <v>0</v>
      </c>
      <c r="CK78" s="141">
        <v>0</v>
      </c>
      <c r="CL78" s="140">
        <v>0</v>
      </c>
      <c r="CM78" s="140">
        <v>0</v>
      </c>
      <c r="CN78" s="140">
        <v>0</v>
      </c>
      <c r="CO78" s="141">
        <v>0</v>
      </c>
      <c r="CP78" s="396"/>
      <c r="CQ78" s="140">
        <v>0</v>
      </c>
      <c r="CR78" s="141">
        <v>0</v>
      </c>
      <c r="CS78" s="140">
        <v>0</v>
      </c>
      <c r="CT78" s="140">
        <v>0</v>
      </c>
      <c r="CU78" s="140">
        <v>0</v>
      </c>
      <c r="CV78" s="141">
        <v>0</v>
      </c>
      <c r="CW78" s="396"/>
      <c r="CX78" s="140">
        <v>0</v>
      </c>
      <c r="CY78" s="141">
        <v>0</v>
      </c>
      <c r="CZ78" s="140"/>
      <c r="DA78" s="140"/>
      <c r="DB78" s="140"/>
      <c r="DC78" s="141"/>
      <c r="DD78" s="396"/>
      <c r="DE78" s="140">
        <v>0</v>
      </c>
      <c r="DF78" s="141">
        <v>0</v>
      </c>
      <c r="DG78" s="140"/>
      <c r="DH78" s="140"/>
      <c r="DI78" s="140"/>
      <c r="DJ78" s="141"/>
      <c r="DK78" s="396"/>
      <c r="DL78" s="140">
        <v>0</v>
      </c>
      <c r="DM78" s="141">
        <v>0</v>
      </c>
      <c r="DN78" s="140">
        <v>0</v>
      </c>
      <c r="DO78" s="140">
        <v>0</v>
      </c>
      <c r="DP78" s="140">
        <v>0</v>
      </c>
      <c r="DQ78" s="141">
        <v>0</v>
      </c>
      <c r="DR78" s="396"/>
      <c r="DS78" s="140">
        <v>0</v>
      </c>
      <c r="DT78" s="141">
        <v>0</v>
      </c>
      <c r="DU78" s="140">
        <v>0</v>
      </c>
      <c r="DV78" s="140">
        <v>0</v>
      </c>
      <c r="DW78" s="140">
        <v>0</v>
      </c>
      <c r="DX78" s="141">
        <v>0</v>
      </c>
      <c r="DY78" s="396"/>
      <c r="DZ78" s="140">
        <v>0</v>
      </c>
      <c r="EA78" s="141">
        <v>0</v>
      </c>
      <c r="EB78" s="140"/>
      <c r="EC78" s="140"/>
      <c r="ED78" s="140"/>
      <c r="EE78" s="141"/>
      <c r="EF78" s="396"/>
      <c r="EG78" s="140">
        <v>0</v>
      </c>
      <c r="EH78" s="141">
        <v>0</v>
      </c>
      <c r="EI78" s="140"/>
      <c r="EJ78" s="140"/>
      <c r="EK78" s="140"/>
      <c r="EL78" s="141"/>
      <c r="EM78" s="396"/>
      <c r="EN78" s="140">
        <v>1</v>
      </c>
      <c r="EO78" s="141">
        <v>1</v>
      </c>
      <c r="EP78" s="140">
        <v>1.3</v>
      </c>
      <c r="EQ78" s="140">
        <v>0.2</v>
      </c>
      <c r="ER78" s="140">
        <v>1.2</v>
      </c>
      <c r="ES78" s="140">
        <v>0</v>
      </c>
      <c r="ET78" s="396"/>
      <c r="EU78" s="140">
        <v>0</v>
      </c>
      <c r="EV78" s="141">
        <v>0</v>
      </c>
      <c r="EW78" s="140">
        <v>0</v>
      </c>
      <c r="EX78" s="140">
        <v>0</v>
      </c>
      <c r="EY78" s="140">
        <v>0</v>
      </c>
      <c r="EZ78" s="141">
        <v>0</v>
      </c>
      <c r="FA78" s="396"/>
      <c r="FB78" s="140">
        <v>0</v>
      </c>
      <c r="FC78" s="141">
        <v>0</v>
      </c>
      <c r="FD78" s="140"/>
      <c r="FE78" s="140"/>
      <c r="FF78" s="140"/>
      <c r="FG78" s="141"/>
      <c r="FH78" s="396"/>
      <c r="FI78" s="140">
        <v>0</v>
      </c>
      <c r="FJ78" s="141">
        <v>0</v>
      </c>
      <c r="FK78" s="140"/>
      <c r="FL78" s="140"/>
      <c r="FM78" s="140"/>
      <c r="FN78" s="141"/>
      <c r="FO78" s="396"/>
      <c r="FP78" s="140">
        <v>0</v>
      </c>
      <c r="FQ78" s="141">
        <v>0</v>
      </c>
      <c r="FR78" s="140">
        <v>0</v>
      </c>
      <c r="FS78" s="140">
        <v>0</v>
      </c>
      <c r="FT78" s="140">
        <v>0</v>
      </c>
      <c r="FU78" s="141">
        <v>0</v>
      </c>
      <c r="FV78" s="396"/>
      <c r="FW78" s="140">
        <v>0</v>
      </c>
      <c r="FX78" s="141">
        <v>0</v>
      </c>
      <c r="FY78" s="140">
        <v>0</v>
      </c>
      <c r="FZ78" s="140">
        <v>0</v>
      </c>
      <c r="GA78" s="140">
        <v>0</v>
      </c>
      <c r="GB78" s="140">
        <v>0</v>
      </c>
      <c r="GC78" s="396"/>
      <c r="GD78" s="467" t="str">
        <f t="shared" si="34"/>
        <v>BCK-69                   </v>
      </c>
      <c r="GE78" s="18">
        <f t="shared" si="41"/>
        <v>4</v>
      </c>
      <c r="GF78" s="17">
        <f t="shared" si="41"/>
        <v>4</v>
      </c>
      <c r="GG78" s="18">
        <f t="shared" si="41"/>
        <v>3.45</v>
      </c>
      <c r="GH78" s="18">
        <f t="shared" si="41"/>
        <v>0.35000000000000003</v>
      </c>
      <c r="GI78" s="18">
        <f t="shared" si="41"/>
        <v>3.16</v>
      </c>
      <c r="GJ78" s="17">
        <f t="shared" si="41"/>
        <v>3</v>
      </c>
      <c r="GK78" s="396"/>
      <c r="GL78" s="19"/>
      <c r="GM78" s="19"/>
      <c r="GN78" s="19"/>
      <c r="GO78" s="19"/>
      <c r="GP78" s="19"/>
      <c r="GQ78" s="19"/>
      <c r="GU78" s="20"/>
      <c r="GV78" s="20"/>
      <c r="GW78" s="20"/>
    </row>
    <row r="79" spans="1:205" ht="15.75">
      <c r="A79" s="349">
        <v>73</v>
      </c>
      <c r="B79" s="11" t="s">
        <v>95</v>
      </c>
      <c r="C79" s="11" t="s">
        <v>110</v>
      </c>
      <c r="D79" s="140">
        <v>0</v>
      </c>
      <c r="E79" s="140">
        <v>0</v>
      </c>
      <c r="F79" s="140">
        <v>0</v>
      </c>
      <c r="G79" s="140">
        <v>0</v>
      </c>
      <c r="H79" s="140">
        <v>0</v>
      </c>
      <c r="I79" s="408">
        <v>0</v>
      </c>
      <c r="J79" s="397"/>
      <c r="K79" s="420">
        <v>0</v>
      </c>
      <c r="L79" s="140">
        <v>0</v>
      </c>
      <c r="M79" s="140">
        <v>0</v>
      </c>
      <c r="N79" s="140">
        <v>0</v>
      </c>
      <c r="O79" s="140">
        <v>0</v>
      </c>
      <c r="P79" s="140">
        <v>0</v>
      </c>
      <c r="Q79" s="397"/>
      <c r="R79" s="140">
        <v>0</v>
      </c>
      <c r="S79" s="140">
        <v>0</v>
      </c>
      <c r="T79" s="140">
        <v>0</v>
      </c>
      <c r="U79" s="140">
        <v>0</v>
      </c>
      <c r="V79" s="140">
        <v>0</v>
      </c>
      <c r="W79" s="140">
        <v>0</v>
      </c>
      <c r="X79" s="397"/>
      <c r="Y79" s="140">
        <v>0</v>
      </c>
      <c r="Z79" s="140">
        <v>0</v>
      </c>
      <c r="AA79" s="140">
        <v>0</v>
      </c>
      <c r="AB79" s="140">
        <v>0</v>
      </c>
      <c r="AC79" s="140">
        <v>0</v>
      </c>
      <c r="AD79" s="140">
        <v>0</v>
      </c>
      <c r="AE79" s="397"/>
      <c r="AF79" s="140">
        <v>0</v>
      </c>
      <c r="AG79" s="140">
        <v>0</v>
      </c>
      <c r="AH79" s="140">
        <v>0</v>
      </c>
      <c r="AI79" s="140">
        <v>0</v>
      </c>
      <c r="AJ79" s="140">
        <v>0</v>
      </c>
      <c r="AK79" s="140">
        <v>0</v>
      </c>
      <c r="AL79" s="397"/>
      <c r="AM79" s="140">
        <v>0</v>
      </c>
      <c r="AN79" s="140">
        <v>0</v>
      </c>
      <c r="AO79" s="140">
        <v>0</v>
      </c>
      <c r="AP79" s="140">
        <v>0</v>
      </c>
      <c r="AQ79" s="140">
        <v>0</v>
      </c>
      <c r="AR79" s="140">
        <v>0</v>
      </c>
      <c r="AS79" s="397"/>
      <c r="AT79" s="140">
        <v>0</v>
      </c>
      <c r="AU79" s="140">
        <v>0</v>
      </c>
      <c r="AV79" s="140">
        <v>0</v>
      </c>
      <c r="AW79" s="140">
        <v>0</v>
      </c>
      <c r="AX79" s="140">
        <v>0</v>
      </c>
      <c r="AY79" s="140">
        <v>0</v>
      </c>
      <c r="AZ79" s="397"/>
      <c r="BA79" s="140">
        <v>0</v>
      </c>
      <c r="BB79" s="140">
        <v>0</v>
      </c>
      <c r="BC79" s="140">
        <v>0</v>
      </c>
      <c r="BD79" s="140">
        <v>0</v>
      </c>
      <c r="BE79" s="140">
        <v>0</v>
      </c>
      <c r="BF79" s="140">
        <v>0</v>
      </c>
      <c r="BG79" s="397"/>
      <c r="BH79" s="140">
        <v>0</v>
      </c>
      <c r="BI79" s="140">
        <v>0</v>
      </c>
      <c r="BJ79" s="140">
        <v>0</v>
      </c>
      <c r="BK79" s="140">
        <v>0</v>
      </c>
      <c r="BL79" s="140">
        <v>0</v>
      </c>
      <c r="BM79" s="140">
        <v>0</v>
      </c>
      <c r="BN79" s="397"/>
      <c r="BO79" s="140">
        <v>0</v>
      </c>
      <c r="BP79" s="140">
        <v>0</v>
      </c>
      <c r="BQ79" s="140">
        <v>0</v>
      </c>
      <c r="BR79" s="140">
        <v>0</v>
      </c>
      <c r="BS79" s="140">
        <v>0</v>
      </c>
      <c r="BT79" s="140">
        <v>0</v>
      </c>
      <c r="BU79" s="397"/>
      <c r="BV79" s="140">
        <v>0</v>
      </c>
      <c r="BW79" s="140">
        <v>0</v>
      </c>
      <c r="BX79" s="140">
        <v>0</v>
      </c>
      <c r="BY79" s="140">
        <v>0</v>
      </c>
      <c r="BZ79" s="140">
        <v>0</v>
      </c>
      <c r="CA79" s="140">
        <v>0</v>
      </c>
      <c r="CB79" s="397"/>
      <c r="CC79" s="140">
        <v>0</v>
      </c>
      <c r="CD79" s="140">
        <v>0</v>
      </c>
      <c r="CE79" s="140">
        <v>0</v>
      </c>
      <c r="CF79" s="140">
        <v>0</v>
      </c>
      <c r="CG79" s="140">
        <v>0</v>
      </c>
      <c r="CH79" s="140">
        <v>0</v>
      </c>
      <c r="CI79" s="397"/>
      <c r="CJ79" s="140">
        <v>0</v>
      </c>
      <c r="CK79" s="140">
        <v>0</v>
      </c>
      <c r="CL79" s="140">
        <v>0</v>
      </c>
      <c r="CM79" s="140">
        <v>0</v>
      </c>
      <c r="CN79" s="140">
        <v>0</v>
      </c>
      <c r="CO79" s="140">
        <v>0</v>
      </c>
      <c r="CP79" s="397"/>
      <c r="CQ79" s="140">
        <v>0</v>
      </c>
      <c r="CR79" s="140">
        <v>0</v>
      </c>
      <c r="CS79" s="140">
        <v>0</v>
      </c>
      <c r="CT79" s="140">
        <v>0</v>
      </c>
      <c r="CU79" s="140">
        <v>0</v>
      </c>
      <c r="CV79" s="140">
        <v>0</v>
      </c>
      <c r="CW79" s="397"/>
      <c r="CX79" s="140">
        <v>0</v>
      </c>
      <c r="CY79" s="140">
        <v>0</v>
      </c>
      <c r="CZ79" s="140">
        <v>0</v>
      </c>
      <c r="DA79" s="140">
        <v>0</v>
      </c>
      <c r="DB79" s="140">
        <v>0</v>
      </c>
      <c r="DC79" s="140">
        <v>0</v>
      </c>
      <c r="DD79" s="397"/>
      <c r="DE79" s="140">
        <v>0</v>
      </c>
      <c r="DF79" s="140">
        <v>0</v>
      </c>
      <c r="DG79" s="140">
        <v>0</v>
      </c>
      <c r="DH79" s="140">
        <v>0</v>
      </c>
      <c r="DI79" s="140">
        <v>0</v>
      </c>
      <c r="DJ79" s="140">
        <v>0</v>
      </c>
      <c r="DK79" s="397"/>
      <c r="DL79" s="140">
        <v>0</v>
      </c>
      <c r="DM79" s="140">
        <v>0</v>
      </c>
      <c r="DN79" s="140">
        <v>0</v>
      </c>
      <c r="DO79" s="140">
        <v>0</v>
      </c>
      <c r="DP79" s="140">
        <v>0</v>
      </c>
      <c r="DQ79" s="140">
        <v>0</v>
      </c>
      <c r="DR79" s="397"/>
      <c r="DS79" s="140">
        <v>0</v>
      </c>
      <c r="DT79" s="140">
        <v>0</v>
      </c>
      <c r="DU79" s="140">
        <v>0</v>
      </c>
      <c r="DV79" s="140">
        <v>0</v>
      </c>
      <c r="DW79" s="140">
        <v>0</v>
      </c>
      <c r="DX79" s="140">
        <v>0</v>
      </c>
      <c r="DY79" s="397"/>
      <c r="DZ79" s="140">
        <v>0</v>
      </c>
      <c r="EA79" s="140">
        <v>0</v>
      </c>
      <c r="EB79" s="140">
        <v>0</v>
      </c>
      <c r="EC79" s="140">
        <v>0</v>
      </c>
      <c r="ED79" s="140">
        <v>0</v>
      </c>
      <c r="EE79" s="140">
        <v>0</v>
      </c>
      <c r="EF79" s="397"/>
      <c r="EG79" s="140">
        <v>0</v>
      </c>
      <c r="EH79" s="140">
        <v>0</v>
      </c>
      <c r="EI79" s="140">
        <v>0</v>
      </c>
      <c r="EJ79" s="140">
        <v>0</v>
      </c>
      <c r="EK79" s="140">
        <v>0</v>
      </c>
      <c r="EL79" s="140">
        <v>0</v>
      </c>
      <c r="EM79" s="397"/>
      <c r="EN79" s="140">
        <v>0</v>
      </c>
      <c r="EO79" s="140">
        <v>0</v>
      </c>
      <c r="EP79" s="140">
        <v>0</v>
      </c>
      <c r="EQ79" s="140">
        <v>0</v>
      </c>
      <c r="ER79" s="140">
        <v>0</v>
      </c>
      <c r="ES79" s="140">
        <v>0</v>
      </c>
      <c r="ET79" s="397"/>
      <c r="EU79" s="140">
        <v>0</v>
      </c>
      <c r="EV79" s="140">
        <v>0</v>
      </c>
      <c r="EW79" s="140">
        <v>0</v>
      </c>
      <c r="EX79" s="140">
        <v>0</v>
      </c>
      <c r="EY79" s="140">
        <v>0</v>
      </c>
      <c r="EZ79" s="140">
        <v>0</v>
      </c>
      <c r="FA79" s="397"/>
      <c r="FB79" s="140">
        <v>0</v>
      </c>
      <c r="FC79" s="140">
        <v>0</v>
      </c>
      <c r="FD79" s="140">
        <v>0</v>
      </c>
      <c r="FE79" s="140">
        <v>0</v>
      </c>
      <c r="FF79" s="140">
        <v>0</v>
      </c>
      <c r="FG79" s="140">
        <v>0</v>
      </c>
      <c r="FH79" s="397"/>
      <c r="FI79" s="140">
        <v>0</v>
      </c>
      <c r="FJ79" s="140">
        <v>0</v>
      </c>
      <c r="FK79" s="140">
        <v>0</v>
      </c>
      <c r="FL79" s="140">
        <v>0</v>
      </c>
      <c r="FM79" s="140">
        <v>0</v>
      </c>
      <c r="FN79" s="140">
        <v>0</v>
      </c>
      <c r="FO79" s="397"/>
      <c r="FP79" s="140">
        <v>0</v>
      </c>
      <c r="FQ79" s="140">
        <v>0</v>
      </c>
      <c r="FR79" s="140">
        <v>0</v>
      </c>
      <c r="FS79" s="140">
        <v>0</v>
      </c>
      <c r="FT79" s="140">
        <v>0</v>
      </c>
      <c r="FU79" s="140">
        <v>0</v>
      </c>
      <c r="FV79" s="397"/>
      <c r="FW79" s="140">
        <v>0</v>
      </c>
      <c r="FX79" s="140">
        <v>0</v>
      </c>
      <c r="FY79" s="140">
        <v>0</v>
      </c>
      <c r="FZ79" s="140">
        <v>0</v>
      </c>
      <c r="GA79" s="140">
        <v>0</v>
      </c>
      <c r="GB79" s="140">
        <v>0</v>
      </c>
      <c r="GC79" s="397"/>
      <c r="GD79" s="467" t="str">
        <f t="shared" si="34"/>
        <v>BCK-70                   </v>
      </c>
      <c r="GE79" s="18">
        <f t="shared" si="41"/>
        <v>0</v>
      </c>
      <c r="GF79" s="17">
        <f t="shared" si="41"/>
        <v>0</v>
      </c>
      <c r="GG79" s="18">
        <f t="shared" si="41"/>
        <v>0</v>
      </c>
      <c r="GH79" s="18">
        <f t="shared" si="41"/>
        <v>0</v>
      </c>
      <c r="GI79" s="18">
        <f t="shared" si="41"/>
        <v>0</v>
      </c>
      <c r="GJ79" s="17">
        <f t="shared" si="41"/>
        <v>0</v>
      </c>
      <c r="GK79" s="397"/>
      <c r="GL79" s="19"/>
      <c r="GM79" s="19"/>
      <c r="GN79" s="19"/>
      <c r="GO79" s="19"/>
      <c r="GP79" s="19"/>
      <c r="GQ79" s="19"/>
      <c r="GU79" s="20"/>
      <c r="GV79" s="20"/>
      <c r="GW79" s="20"/>
    </row>
    <row r="80" spans="1:205" ht="15.75">
      <c r="A80" s="352" t="s">
        <v>6</v>
      </c>
      <c r="B80" s="22"/>
      <c r="C80" s="22" t="s">
        <v>131</v>
      </c>
      <c r="D80" s="151">
        <f>SUM(D74:D79)</f>
        <v>10</v>
      </c>
      <c r="E80" s="152">
        <f>SUM(E74:E79)</f>
        <v>0</v>
      </c>
      <c r="F80" s="151">
        <f>SUM(F74:F79)</f>
        <v>0</v>
      </c>
      <c r="G80" s="151">
        <f aca="true" t="shared" si="42" ref="G80:BP80">SUM(G74:G79)</f>
        <v>0</v>
      </c>
      <c r="H80" s="151">
        <f t="shared" si="42"/>
        <v>0</v>
      </c>
      <c r="I80" s="409">
        <f t="shared" si="42"/>
        <v>0</v>
      </c>
      <c r="J80" s="398"/>
      <c r="K80" s="421">
        <f t="shared" si="42"/>
        <v>2</v>
      </c>
      <c r="L80" s="152">
        <f t="shared" si="42"/>
        <v>0</v>
      </c>
      <c r="M80" s="151">
        <f t="shared" si="42"/>
        <v>0</v>
      </c>
      <c r="N80" s="151">
        <f t="shared" si="42"/>
        <v>0</v>
      </c>
      <c r="O80" s="151">
        <f t="shared" si="42"/>
        <v>4.73</v>
      </c>
      <c r="P80" s="152">
        <f t="shared" si="42"/>
        <v>0</v>
      </c>
      <c r="Q80" s="398"/>
      <c r="R80" s="151">
        <f t="shared" si="42"/>
        <v>0</v>
      </c>
      <c r="S80" s="152">
        <f t="shared" si="42"/>
        <v>0</v>
      </c>
      <c r="T80" s="151">
        <f t="shared" si="42"/>
        <v>0</v>
      </c>
      <c r="U80" s="151">
        <f t="shared" si="42"/>
        <v>0</v>
      </c>
      <c r="V80" s="151">
        <f t="shared" si="42"/>
        <v>0</v>
      </c>
      <c r="W80" s="152">
        <f t="shared" si="42"/>
        <v>0</v>
      </c>
      <c r="X80" s="398"/>
      <c r="Y80" s="151">
        <f t="shared" si="42"/>
        <v>39</v>
      </c>
      <c r="Z80" s="152">
        <f t="shared" si="42"/>
        <v>1</v>
      </c>
      <c r="AA80" s="151">
        <f>SUM(AA74:AA79)</f>
        <v>14.65</v>
      </c>
      <c r="AB80" s="151">
        <f>SUM(AB74:AB79)</f>
        <v>0.35</v>
      </c>
      <c r="AC80" s="151">
        <f>SUM(AC74:AC79)</f>
        <v>14.52</v>
      </c>
      <c r="AD80" s="152">
        <f t="shared" si="42"/>
        <v>1</v>
      </c>
      <c r="AE80" s="398"/>
      <c r="AF80" s="151">
        <f t="shared" si="42"/>
        <v>0</v>
      </c>
      <c r="AG80" s="152">
        <f t="shared" si="42"/>
        <v>0</v>
      </c>
      <c r="AH80" s="151">
        <f>SUM(AH74:AH79)</f>
        <v>0</v>
      </c>
      <c r="AI80" s="151">
        <f>SUM(AI74:AI79)</f>
        <v>0</v>
      </c>
      <c r="AJ80" s="151">
        <f>SUM(AJ74:AJ79)</f>
        <v>0</v>
      </c>
      <c r="AK80" s="152">
        <f t="shared" si="42"/>
        <v>0</v>
      </c>
      <c r="AL80" s="398"/>
      <c r="AM80" s="151">
        <f t="shared" si="42"/>
        <v>37</v>
      </c>
      <c r="AN80" s="152">
        <f t="shared" si="42"/>
        <v>1</v>
      </c>
      <c r="AO80" s="151">
        <f>SUM(AO74:AO79)</f>
        <v>17.35</v>
      </c>
      <c r="AP80" s="151">
        <f>SUM(AP74:AP79)</f>
        <v>2.67</v>
      </c>
      <c r="AQ80" s="151">
        <f t="shared" si="42"/>
        <v>17</v>
      </c>
      <c r="AR80" s="152">
        <f t="shared" si="42"/>
        <v>2</v>
      </c>
      <c r="AS80" s="152">
        <f t="shared" si="42"/>
        <v>0</v>
      </c>
      <c r="AT80" s="151">
        <f t="shared" si="42"/>
        <v>3</v>
      </c>
      <c r="AU80" s="152">
        <f t="shared" si="42"/>
        <v>0</v>
      </c>
      <c r="AV80" s="151">
        <f>SUM(AV74:AV79)</f>
        <v>0.2</v>
      </c>
      <c r="AW80" s="151">
        <f>SUM(AW74:AW79)</f>
        <v>0</v>
      </c>
      <c r="AX80" s="151">
        <f>SUM(AX74:AX79)</f>
        <v>0.19</v>
      </c>
      <c r="AY80" s="152">
        <f t="shared" si="42"/>
        <v>2</v>
      </c>
      <c r="AZ80" s="398"/>
      <c r="BA80" s="151">
        <f t="shared" si="42"/>
        <v>0</v>
      </c>
      <c r="BB80" s="152">
        <f t="shared" si="42"/>
        <v>0</v>
      </c>
      <c r="BC80" s="151">
        <f>SUM(BC74:BC79)</f>
        <v>0</v>
      </c>
      <c r="BD80" s="151">
        <f>SUM(BD74:BD79)</f>
        <v>0</v>
      </c>
      <c r="BE80" s="151">
        <f>SUM(BE74:BE79)</f>
        <v>0</v>
      </c>
      <c r="BF80" s="152">
        <f t="shared" si="42"/>
        <v>0</v>
      </c>
      <c r="BG80" s="398"/>
      <c r="BH80" s="151">
        <f t="shared" si="42"/>
        <v>0</v>
      </c>
      <c r="BI80" s="152">
        <f t="shared" si="42"/>
        <v>0</v>
      </c>
      <c r="BJ80" s="151">
        <f>SUM(BJ74:BJ79)</f>
        <v>0</v>
      </c>
      <c r="BK80" s="151">
        <f>SUM(BK74:BK79)</f>
        <v>0</v>
      </c>
      <c r="BL80" s="151">
        <f t="shared" si="42"/>
        <v>0</v>
      </c>
      <c r="BM80" s="152">
        <f t="shared" si="42"/>
        <v>0</v>
      </c>
      <c r="BN80" s="398"/>
      <c r="BO80" s="151">
        <f t="shared" si="42"/>
        <v>0</v>
      </c>
      <c r="BP80" s="152">
        <f t="shared" si="42"/>
        <v>0</v>
      </c>
      <c r="BQ80" s="151">
        <f>SUM(BQ74:BQ79)</f>
        <v>0</v>
      </c>
      <c r="BR80" s="151">
        <f>SUM(BR74:BR79)</f>
        <v>0</v>
      </c>
      <c r="BS80" s="151">
        <f>SUM(BS74:BS79)</f>
        <v>0</v>
      </c>
      <c r="BT80" s="152">
        <f aca="true" t="shared" si="43" ref="BT80:EE80">SUM(BT74:BT79)</f>
        <v>0</v>
      </c>
      <c r="BU80" s="398"/>
      <c r="BV80" s="151">
        <f t="shared" si="43"/>
        <v>0</v>
      </c>
      <c r="BW80" s="152">
        <f t="shared" si="43"/>
        <v>0</v>
      </c>
      <c r="BX80" s="151">
        <f>SUM(BX74:BX79)</f>
        <v>0.5</v>
      </c>
      <c r="BY80" s="151">
        <f>SUM(BY74:BY79)</f>
        <v>0</v>
      </c>
      <c r="BZ80" s="151">
        <f>SUM(BZ74:BZ79)</f>
        <v>0</v>
      </c>
      <c r="CA80" s="152">
        <f t="shared" si="43"/>
        <v>0</v>
      </c>
      <c r="CB80" s="398"/>
      <c r="CC80" s="151">
        <f t="shared" si="43"/>
        <v>25</v>
      </c>
      <c r="CD80" s="152">
        <f t="shared" si="43"/>
        <v>1</v>
      </c>
      <c r="CE80" s="151">
        <f>SUM(CE74:CE79)</f>
        <v>10.35</v>
      </c>
      <c r="CF80" s="151">
        <f>SUM(CF74:CF79)</f>
        <v>1.04</v>
      </c>
      <c r="CG80" s="151">
        <f t="shared" si="43"/>
        <v>9.91</v>
      </c>
      <c r="CH80" s="152">
        <f t="shared" si="43"/>
        <v>1</v>
      </c>
      <c r="CI80" s="398"/>
      <c r="CJ80" s="151">
        <f t="shared" si="43"/>
        <v>4</v>
      </c>
      <c r="CK80" s="152">
        <f t="shared" si="43"/>
        <v>0</v>
      </c>
      <c r="CL80" s="151">
        <f>SUM(CL74:CL79)</f>
        <v>1.5</v>
      </c>
      <c r="CM80" s="151">
        <f>SUM(CM74:CM79)</f>
        <v>0.1</v>
      </c>
      <c r="CN80" s="151">
        <f>SUM(CN74:CN79)</f>
        <v>1.5</v>
      </c>
      <c r="CO80" s="152">
        <f t="shared" si="43"/>
        <v>1</v>
      </c>
      <c r="CP80" s="398"/>
      <c r="CQ80" s="151">
        <f t="shared" si="43"/>
        <v>3</v>
      </c>
      <c r="CR80" s="152">
        <f t="shared" si="43"/>
        <v>0</v>
      </c>
      <c r="CS80" s="151">
        <f>SUM(CS74:CS79)</f>
        <v>3.6</v>
      </c>
      <c r="CT80" s="151">
        <f>SUM(CT74:CT79)</f>
        <v>0.35</v>
      </c>
      <c r="CU80" s="151">
        <f>SUM(CU74:CU79)</f>
        <v>3.6</v>
      </c>
      <c r="CV80" s="152">
        <f t="shared" si="43"/>
        <v>1</v>
      </c>
      <c r="CW80" s="398"/>
      <c r="CX80" s="151">
        <f t="shared" si="43"/>
        <v>0</v>
      </c>
      <c r="CY80" s="152">
        <f t="shared" si="43"/>
        <v>0</v>
      </c>
      <c r="CZ80" s="151">
        <f>SUM(CZ74:CZ79)</f>
        <v>0</v>
      </c>
      <c r="DA80" s="151">
        <f>SUM(DA74:DA79)</f>
        <v>0</v>
      </c>
      <c r="DB80" s="151">
        <f>SUM(DB74:DB79)</f>
        <v>0</v>
      </c>
      <c r="DC80" s="152">
        <f t="shared" si="43"/>
        <v>0</v>
      </c>
      <c r="DD80" s="398"/>
      <c r="DE80" s="151">
        <f t="shared" si="43"/>
        <v>7</v>
      </c>
      <c r="DF80" s="152">
        <f t="shared" si="43"/>
        <v>0</v>
      </c>
      <c r="DG80" s="151">
        <f>SUM(DG74:DG79)</f>
        <v>3.5</v>
      </c>
      <c r="DH80" s="151">
        <f>SUM(DH74:DH79)</f>
        <v>0.28</v>
      </c>
      <c r="DI80" s="151">
        <f>SUM(DI74:DI79)</f>
        <v>3.36</v>
      </c>
      <c r="DJ80" s="152">
        <f t="shared" si="43"/>
        <v>1</v>
      </c>
      <c r="DK80" s="398"/>
      <c r="DL80" s="151">
        <f t="shared" si="43"/>
        <v>0</v>
      </c>
      <c r="DM80" s="152">
        <f t="shared" si="43"/>
        <v>0</v>
      </c>
      <c r="DN80" s="151">
        <f t="shared" si="43"/>
        <v>0</v>
      </c>
      <c r="DO80" s="151">
        <f t="shared" si="43"/>
        <v>0</v>
      </c>
      <c r="DP80" s="151">
        <f t="shared" si="43"/>
        <v>0</v>
      </c>
      <c r="DQ80" s="151">
        <f t="shared" si="43"/>
        <v>0</v>
      </c>
      <c r="DR80" s="398"/>
      <c r="DS80" s="151">
        <f t="shared" si="43"/>
        <v>30</v>
      </c>
      <c r="DT80" s="151">
        <f t="shared" si="43"/>
        <v>0</v>
      </c>
      <c r="DU80" s="151">
        <f t="shared" si="43"/>
        <v>7</v>
      </c>
      <c r="DV80" s="151">
        <f t="shared" si="43"/>
        <v>1.14</v>
      </c>
      <c r="DW80" s="151">
        <f t="shared" si="43"/>
        <v>6.71</v>
      </c>
      <c r="DX80" s="151">
        <f t="shared" si="43"/>
        <v>0</v>
      </c>
      <c r="DY80" s="398"/>
      <c r="DZ80" s="151">
        <f t="shared" si="43"/>
        <v>0</v>
      </c>
      <c r="EA80" s="152">
        <f t="shared" si="43"/>
        <v>0</v>
      </c>
      <c r="EB80" s="151">
        <f>SUM(EB74:EB79)</f>
        <v>0</v>
      </c>
      <c r="EC80" s="151">
        <f>SUM(EC74:EC79)</f>
        <v>0</v>
      </c>
      <c r="ED80" s="151">
        <f>SUM(ED74:ED79)</f>
        <v>0</v>
      </c>
      <c r="EE80" s="152">
        <f t="shared" si="43"/>
        <v>0</v>
      </c>
      <c r="EF80" s="398"/>
      <c r="EG80" s="151">
        <f>SUM(EG74:EG79)</f>
        <v>0</v>
      </c>
      <c r="EH80" s="152">
        <f>SUM(EH74:EH79)</f>
        <v>0</v>
      </c>
      <c r="EI80" s="151">
        <f>SUM(EI74:EI79)</f>
        <v>0</v>
      </c>
      <c r="EJ80" s="151">
        <f>SUM(EJ74:EJ79)</f>
        <v>0</v>
      </c>
      <c r="EK80" s="151">
        <f>SUM(EK74:EK79)</f>
        <v>0</v>
      </c>
      <c r="EL80" s="152">
        <f>SUM(EL74:EL79)</f>
        <v>0</v>
      </c>
      <c r="EM80" s="398"/>
      <c r="EN80" s="151">
        <f>SUM(EN74:EN79)</f>
        <v>21</v>
      </c>
      <c r="EO80" s="152">
        <f>SUM(EO74:EO79)</f>
        <v>1</v>
      </c>
      <c r="EP80" s="151">
        <f>SUM(EP74:EP79)</f>
        <v>8.8</v>
      </c>
      <c r="EQ80" s="151">
        <f>SUM(EQ74:EQ79)</f>
        <v>0.27</v>
      </c>
      <c r="ER80" s="151">
        <f>SUM(ER74:ER79)</f>
        <v>8.719999999999999</v>
      </c>
      <c r="ES80" s="152">
        <f>SUM(ES74:ES79)</f>
        <v>0</v>
      </c>
      <c r="ET80" s="398"/>
      <c r="EU80" s="151">
        <f>SUM(EU74:EU79)</f>
        <v>0</v>
      </c>
      <c r="EV80" s="152">
        <f>SUM(EV74:EV79)</f>
        <v>0</v>
      </c>
      <c r="EW80" s="151">
        <f>SUM(EW74:EW79)</f>
        <v>0</v>
      </c>
      <c r="EX80" s="151">
        <f>SUM(EX74:EX79)</f>
        <v>0</v>
      </c>
      <c r="EY80" s="151">
        <f>SUM(EY74:EY79)</f>
        <v>0</v>
      </c>
      <c r="EZ80" s="152">
        <f>SUM(EZ74:EZ79)</f>
        <v>0</v>
      </c>
      <c r="FA80" s="398"/>
      <c r="FB80" s="151">
        <f>SUM(FB74:FB79)</f>
        <v>20</v>
      </c>
      <c r="FC80" s="152">
        <f>SUM(FC74:FC79)</f>
        <v>0</v>
      </c>
      <c r="FD80" s="151">
        <f>SUM(FD74:FD79)</f>
        <v>8</v>
      </c>
      <c r="FE80" s="151">
        <f>SUM(FE74:FE79)</f>
        <v>1.68</v>
      </c>
      <c r="FF80" s="151">
        <f>SUM(FF74:FF79)</f>
        <v>7.68</v>
      </c>
      <c r="FG80" s="152">
        <f>SUM(FG74:FG79)</f>
        <v>5</v>
      </c>
      <c r="FH80" s="398"/>
      <c r="FI80" s="151">
        <f>SUM(FI74:FI79)</f>
        <v>0</v>
      </c>
      <c r="FJ80" s="152">
        <f>SUM(FJ74:FJ79)</f>
        <v>0</v>
      </c>
      <c r="FK80" s="151">
        <f>SUM(FK74:FK79)</f>
        <v>0</v>
      </c>
      <c r="FL80" s="151">
        <f>SUM(FL74:FL79)</f>
        <v>0</v>
      </c>
      <c r="FM80" s="151">
        <f>SUM(FM74:FM79)</f>
        <v>0</v>
      </c>
      <c r="FN80" s="152">
        <f>SUM(FN74:FN79)</f>
        <v>0</v>
      </c>
      <c r="FO80" s="398"/>
      <c r="FP80" s="151">
        <f>SUM(FP74:FP79)</f>
        <v>2</v>
      </c>
      <c r="FQ80" s="152">
        <f>SUM(FQ74:FQ79)</f>
        <v>0</v>
      </c>
      <c r="FR80" s="151">
        <f>SUM(FR74:FR79)</f>
        <v>1.5</v>
      </c>
      <c r="FS80" s="151">
        <f>SUM(FS74:FS79)</f>
        <v>0.21</v>
      </c>
      <c r="FT80" s="151">
        <f>SUM(FT74:FT79)</f>
        <v>1.47</v>
      </c>
      <c r="FU80" s="152">
        <f>SUM(FU74:FU79)</f>
        <v>0</v>
      </c>
      <c r="FV80" s="398"/>
      <c r="FW80" s="151">
        <f>SUM(FW74:FW79)</f>
        <v>28</v>
      </c>
      <c r="FX80" s="152">
        <f>SUM(FX74:FX79)</f>
        <v>0</v>
      </c>
      <c r="FY80" s="151">
        <f>SUM(FY74:FY79)</f>
        <v>15</v>
      </c>
      <c r="FZ80" s="151">
        <f>SUM(FZ74:FZ79)</f>
        <v>0.75</v>
      </c>
      <c r="GA80" s="151">
        <f>SUM(GA74:GA79)</f>
        <v>21.18</v>
      </c>
      <c r="GB80" s="152">
        <f>SUM(GB74:GB79)</f>
        <v>6</v>
      </c>
      <c r="GC80" s="398"/>
      <c r="GD80" s="467">
        <f t="shared" si="34"/>
        <v>0</v>
      </c>
      <c r="GE80" s="24">
        <f>SUM(GE74:GE79)</f>
        <v>231</v>
      </c>
      <c r="GF80" s="25">
        <f>SUM(GF74:GF79)</f>
        <v>4</v>
      </c>
      <c r="GG80" s="24">
        <f>SUM(GG74:GG79)</f>
        <v>91.95</v>
      </c>
      <c r="GH80" s="24">
        <f>SUM(GH74:GH79)</f>
        <v>8.839999999999998</v>
      </c>
      <c r="GI80" s="24">
        <f>SUM(GI74:GI79)</f>
        <v>100.57</v>
      </c>
      <c r="GJ80" s="25">
        <f>SUM(GJ74:GJ79)</f>
        <v>20</v>
      </c>
      <c r="GK80" s="398"/>
      <c r="GL80" s="19"/>
      <c r="GM80" s="19"/>
      <c r="GN80" s="19"/>
      <c r="GO80" s="19"/>
      <c r="GP80" s="19"/>
      <c r="GQ80" s="19"/>
      <c r="GU80" s="24"/>
      <c r="GV80" s="24"/>
      <c r="GW80" s="20"/>
    </row>
    <row r="81" spans="1:205" ht="15.75">
      <c r="A81" s="351" t="s">
        <v>175</v>
      </c>
      <c r="B81" s="86"/>
      <c r="C81" s="30" t="s">
        <v>4</v>
      </c>
      <c r="D81" s="153"/>
      <c r="E81" s="141"/>
      <c r="F81" s="149"/>
      <c r="G81" s="149"/>
      <c r="H81" s="149"/>
      <c r="I81" s="407"/>
      <c r="J81" s="396"/>
      <c r="K81" s="423"/>
      <c r="L81" s="143"/>
      <c r="M81" s="142"/>
      <c r="N81" s="142"/>
      <c r="O81" s="148"/>
      <c r="P81" s="143"/>
      <c r="Q81" s="396"/>
      <c r="R81" s="311"/>
      <c r="S81" s="309"/>
      <c r="T81" s="310"/>
      <c r="U81" s="310"/>
      <c r="V81" s="310"/>
      <c r="W81" s="309"/>
      <c r="X81" s="396"/>
      <c r="Y81" s="153"/>
      <c r="Z81" s="141"/>
      <c r="AA81" s="149"/>
      <c r="AB81" s="149"/>
      <c r="AC81" s="149"/>
      <c r="AD81" s="141"/>
      <c r="AE81" s="396"/>
      <c r="AF81" s="154"/>
      <c r="AG81" s="143"/>
      <c r="AH81" s="142"/>
      <c r="AI81" s="142"/>
      <c r="AJ81" s="148"/>
      <c r="AK81" s="143"/>
      <c r="AL81" s="396"/>
      <c r="AM81" s="156"/>
      <c r="AN81" s="145"/>
      <c r="AO81" s="150"/>
      <c r="AP81" s="150"/>
      <c r="AQ81" s="144"/>
      <c r="AR81" s="145"/>
      <c r="AS81" s="396"/>
      <c r="AT81" s="153"/>
      <c r="AU81" s="141"/>
      <c r="AV81" s="149"/>
      <c r="AW81" s="149"/>
      <c r="AX81" s="149"/>
      <c r="AY81" s="141"/>
      <c r="AZ81" s="396"/>
      <c r="BA81" s="154"/>
      <c r="BB81" s="143"/>
      <c r="BC81" s="142"/>
      <c r="BD81" s="142"/>
      <c r="BE81" s="148"/>
      <c r="BF81" s="143"/>
      <c r="BG81" s="396"/>
      <c r="BH81" s="155"/>
      <c r="BI81" s="145"/>
      <c r="BJ81" s="150"/>
      <c r="BK81" s="150"/>
      <c r="BL81" s="150"/>
      <c r="BM81" s="145"/>
      <c r="BN81" s="396"/>
      <c r="BO81" s="153"/>
      <c r="BP81" s="141"/>
      <c r="BQ81" s="149"/>
      <c r="BR81" s="149"/>
      <c r="BS81" s="149"/>
      <c r="BT81" s="141"/>
      <c r="BU81" s="396"/>
      <c r="BV81" s="154"/>
      <c r="BW81" s="143"/>
      <c r="BX81" s="142"/>
      <c r="BY81" s="142"/>
      <c r="BZ81" s="148"/>
      <c r="CA81" s="143"/>
      <c r="CB81" s="396"/>
      <c r="CC81" s="155"/>
      <c r="CD81" s="145"/>
      <c r="CE81" s="150"/>
      <c r="CF81" s="150"/>
      <c r="CG81" s="150"/>
      <c r="CH81" s="145"/>
      <c r="CI81" s="396"/>
      <c r="CJ81" s="153"/>
      <c r="CK81" s="141"/>
      <c r="CL81" s="149"/>
      <c r="CM81" s="149"/>
      <c r="CN81" s="149"/>
      <c r="CO81" s="141"/>
      <c r="CP81" s="396"/>
      <c r="CQ81" s="154"/>
      <c r="CR81" s="143"/>
      <c r="CS81" s="142"/>
      <c r="CT81" s="142"/>
      <c r="CU81" s="148"/>
      <c r="CV81" s="143"/>
      <c r="CW81" s="396"/>
      <c r="CX81" s="155"/>
      <c r="CY81" s="145"/>
      <c r="CZ81" s="150"/>
      <c r="DA81" s="150"/>
      <c r="DB81" s="150"/>
      <c r="DC81" s="145"/>
      <c r="DD81" s="396"/>
      <c r="DE81" s="153"/>
      <c r="DF81" s="141"/>
      <c r="DG81" s="149"/>
      <c r="DH81" s="149"/>
      <c r="DI81" s="149"/>
      <c r="DJ81" s="141"/>
      <c r="DK81" s="396"/>
      <c r="DL81" s="154"/>
      <c r="DM81" s="143"/>
      <c r="DN81" s="142"/>
      <c r="DO81" s="142"/>
      <c r="DP81" s="148"/>
      <c r="DQ81" s="143"/>
      <c r="DR81" s="396"/>
      <c r="DS81" s="146"/>
      <c r="DT81" s="146"/>
      <c r="DU81" s="146"/>
      <c r="DV81" s="146"/>
      <c r="DW81" s="146"/>
      <c r="DX81" s="146"/>
      <c r="DY81" s="396"/>
      <c r="DZ81" s="155"/>
      <c r="EA81" s="145"/>
      <c r="EB81" s="150"/>
      <c r="EC81" s="150"/>
      <c r="ED81" s="150"/>
      <c r="EE81" s="145"/>
      <c r="EF81" s="396"/>
      <c r="EG81" s="149"/>
      <c r="EH81" s="149"/>
      <c r="EI81" s="149"/>
      <c r="EJ81" s="149"/>
      <c r="EK81" s="149"/>
      <c r="EL81" s="141"/>
      <c r="EM81" s="396"/>
      <c r="EN81" s="142"/>
      <c r="EO81" s="148"/>
      <c r="EP81" s="142"/>
      <c r="EQ81" s="142"/>
      <c r="ER81" s="148"/>
      <c r="ES81" s="143"/>
      <c r="ET81" s="396"/>
      <c r="EU81" s="150"/>
      <c r="EV81" s="150"/>
      <c r="EW81" s="150"/>
      <c r="EX81" s="150"/>
      <c r="EY81" s="150"/>
      <c r="EZ81" s="145"/>
      <c r="FA81" s="396"/>
      <c r="FB81" s="149"/>
      <c r="FC81" s="149"/>
      <c r="FD81" s="149"/>
      <c r="FE81" s="149"/>
      <c r="FF81" s="149"/>
      <c r="FG81" s="141"/>
      <c r="FH81" s="396"/>
      <c r="FI81" s="148"/>
      <c r="FJ81" s="148"/>
      <c r="FK81" s="142"/>
      <c r="FL81" s="142"/>
      <c r="FM81" s="148"/>
      <c r="FN81" s="143"/>
      <c r="FO81" s="396"/>
      <c r="FP81" s="150"/>
      <c r="FQ81" s="150"/>
      <c r="FR81" s="150"/>
      <c r="FS81" s="150"/>
      <c r="FT81" s="150"/>
      <c r="FU81" s="145"/>
      <c r="FV81" s="396"/>
      <c r="FW81" s="149"/>
      <c r="FX81" s="149"/>
      <c r="FY81" s="149">
        <v>0</v>
      </c>
      <c r="FZ81" s="140">
        <v>0</v>
      </c>
      <c r="GA81" s="140">
        <v>0</v>
      </c>
      <c r="GB81" s="140">
        <v>0</v>
      </c>
      <c r="GC81" s="396"/>
      <c r="GD81" s="467">
        <f t="shared" si="34"/>
        <v>0</v>
      </c>
      <c r="GE81" s="18"/>
      <c r="GF81" s="17"/>
      <c r="GG81" s="18"/>
      <c r="GH81" s="18"/>
      <c r="GI81" s="18"/>
      <c r="GJ81" s="17"/>
      <c r="GK81" s="396"/>
      <c r="GL81" s="84"/>
      <c r="GM81" s="19"/>
      <c r="GN81" s="19"/>
      <c r="GO81" s="19"/>
      <c r="GP81" s="19"/>
      <c r="GQ81" s="19"/>
      <c r="GU81" s="20"/>
      <c r="GV81" s="20"/>
      <c r="GW81" s="20"/>
    </row>
    <row r="82" spans="1:205" ht="15.75">
      <c r="A82" s="349">
        <v>74</v>
      </c>
      <c r="B82" s="11" t="s">
        <v>98</v>
      </c>
      <c r="C82" s="11" t="s">
        <v>96</v>
      </c>
      <c r="D82" s="140">
        <v>8</v>
      </c>
      <c r="E82" s="141">
        <v>2910</v>
      </c>
      <c r="F82" s="140">
        <v>7.85</v>
      </c>
      <c r="G82" s="140">
        <v>0</v>
      </c>
      <c r="H82" s="140">
        <v>7.85</v>
      </c>
      <c r="I82" s="407">
        <v>3194</v>
      </c>
      <c r="J82" s="396"/>
      <c r="K82" s="420">
        <v>0.5</v>
      </c>
      <c r="L82" s="141">
        <v>180</v>
      </c>
      <c r="M82" s="140">
        <v>0.85</v>
      </c>
      <c r="N82" s="140">
        <v>0</v>
      </c>
      <c r="O82" s="140">
        <v>0.15</v>
      </c>
      <c r="P82" s="141">
        <v>100</v>
      </c>
      <c r="Q82" s="396"/>
      <c r="R82" s="308">
        <v>4.51</v>
      </c>
      <c r="S82" s="309">
        <v>1640</v>
      </c>
      <c r="T82" s="308">
        <v>2.75</v>
      </c>
      <c r="U82" s="308">
        <v>0</v>
      </c>
      <c r="V82" s="308">
        <v>2.75</v>
      </c>
      <c r="W82" s="309">
        <v>1353</v>
      </c>
      <c r="X82" s="396"/>
      <c r="Y82" s="140">
        <v>0.5</v>
      </c>
      <c r="Z82" s="141">
        <v>180</v>
      </c>
      <c r="AA82" s="140">
        <v>0.5</v>
      </c>
      <c r="AB82" s="140">
        <v>0.28</v>
      </c>
      <c r="AC82" s="140">
        <v>0.38</v>
      </c>
      <c r="AD82" s="141">
        <v>83</v>
      </c>
      <c r="AE82" s="396"/>
      <c r="AF82" s="140">
        <v>1.79</v>
      </c>
      <c r="AG82" s="141">
        <v>650</v>
      </c>
      <c r="AH82" s="140">
        <v>1.6</v>
      </c>
      <c r="AI82" s="140">
        <v>0</v>
      </c>
      <c r="AJ82" s="140">
        <v>1.57</v>
      </c>
      <c r="AK82" s="141">
        <v>450</v>
      </c>
      <c r="AL82" s="396"/>
      <c r="AM82" s="140">
        <v>5.91</v>
      </c>
      <c r="AN82" s="141">
        <v>2150</v>
      </c>
      <c r="AO82" s="140">
        <v>5.91</v>
      </c>
      <c r="AP82" s="140">
        <v>0</v>
      </c>
      <c r="AQ82" s="140">
        <v>5.9</v>
      </c>
      <c r="AR82" s="141">
        <v>1585</v>
      </c>
      <c r="AS82" s="396"/>
      <c r="AT82" s="140">
        <v>12</v>
      </c>
      <c r="AU82" s="141">
        <v>4377</v>
      </c>
      <c r="AV82" s="140">
        <v>11.02</v>
      </c>
      <c r="AW82" s="140">
        <v>0</v>
      </c>
      <c r="AX82" s="140">
        <v>10.98</v>
      </c>
      <c r="AY82" s="141">
        <v>4116</v>
      </c>
      <c r="AZ82" s="396"/>
      <c r="BA82" s="140">
        <v>3.49</v>
      </c>
      <c r="BB82" s="141">
        <v>1270</v>
      </c>
      <c r="BC82" s="140">
        <v>7.63</v>
      </c>
      <c r="BD82" s="140">
        <v>0</v>
      </c>
      <c r="BE82" s="140">
        <v>7.6</v>
      </c>
      <c r="BF82" s="141">
        <v>4670</v>
      </c>
      <c r="BG82" s="396"/>
      <c r="BH82" s="140">
        <v>10.54</v>
      </c>
      <c r="BI82" s="141">
        <v>3850</v>
      </c>
      <c r="BJ82" s="140">
        <v>9</v>
      </c>
      <c r="BK82" s="140">
        <v>0</v>
      </c>
      <c r="BL82" s="140">
        <v>9</v>
      </c>
      <c r="BM82" s="141">
        <v>3000</v>
      </c>
      <c r="BN82" s="396"/>
      <c r="BO82" s="140">
        <v>1.51</v>
      </c>
      <c r="BP82" s="141">
        <v>550</v>
      </c>
      <c r="BQ82" s="140">
        <v>1.5</v>
      </c>
      <c r="BR82" s="140">
        <v>0</v>
      </c>
      <c r="BS82" s="140">
        <v>1.5</v>
      </c>
      <c r="BT82" s="141">
        <v>348</v>
      </c>
      <c r="BU82" s="396"/>
      <c r="BV82" s="140">
        <v>6.41</v>
      </c>
      <c r="BW82" s="141">
        <v>2330</v>
      </c>
      <c r="BX82" s="140">
        <v>3.6</v>
      </c>
      <c r="BY82" s="140">
        <v>0</v>
      </c>
      <c r="BZ82" s="140">
        <v>3.6</v>
      </c>
      <c r="CA82" s="141">
        <v>53</v>
      </c>
      <c r="CB82" s="396"/>
      <c r="CC82" s="140">
        <v>1.6</v>
      </c>
      <c r="CD82" s="141">
        <v>580</v>
      </c>
      <c r="CE82" s="140">
        <v>0.8</v>
      </c>
      <c r="CF82" s="140">
        <v>0</v>
      </c>
      <c r="CG82" s="140">
        <v>0.39</v>
      </c>
      <c r="CH82" s="141">
        <v>288</v>
      </c>
      <c r="CI82" s="396"/>
      <c r="CJ82" s="140">
        <v>7.51</v>
      </c>
      <c r="CK82" s="141">
        <v>2730</v>
      </c>
      <c r="CL82" s="140">
        <v>7.4</v>
      </c>
      <c r="CM82" s="140">
        <v>0.04</v>
      </c>
      <c r="CN82" s="140">
        <v>7.37</v>
      </c>
      <c r="CO82" s="141">
        <v>4334</v>
      </c>
      <c r="CP82" s="396"/>
      <c r="CQ82" s="140">
        <v>2.81</v>
      </c>
      <c r="CR82" s="141">
        <v>1020</v>
      </c>
      <c r="CS82" s="140">
        <v>2.81</v>
      </c>
      <c r="CT82" s="140">
        <v>0</v>
      </c>
      <c r="CU82" s="140">
        <v>2.81</v>
      </c>
      <c r="CV82" s="141">
        <v>1876</v>
      </c>
      <c r="CW82" s="396"/>
      <c r="CX82" s="140">
        <v>2.31</v>
      </c>
      <c r="CY82" s="141">
        <v>840</v>
      </c>
      <c r="CZ82" s="140">
        <v>2</v>
      </c>
      <c r="DA82" s="140">
        <v>0</v>
      </c>
      <c r="DB82" s="140">
        <v>2</v>
      </c>
      <c r="DC82" s="141">
        <v>1898</v>
      </c>
      <c r="DD82" s="396"/>
      <c r="DE82" s="140">
        <v>14</v>
      </c>
      <c r="DF82" s="141">
        <v>5090</v>
      </c>
      <c r="DG82" s="140">
        <v>14.5</v>
      </c>
      <c r="DH82" s="140">
        <v>0.24</v>
      </c>
      <c r="DI82" s="140">
        <v>14.5</v>
      </c>
      <c r="DJ82" s="141">
        <v>9604</v>
      </c>
      <c r="DK82" s="396"/>
      <c r="DL82" s="140">
        <v>6</v>
      </c>
      <c r="DM82" s="141">
        <v>2180</v>
      </c>
      <c r="DN82" s="140">
        <v>8.3</v>
      </c>
      <c r="DO82" s="140">
        <v>0</v>
      </c>
      <c r="DP82" s="140">
        <v>8.3</v>
      </c>
      <c r="DQ82" s="141">
        <v>2494</v>
      </c>
      <c r="DR82" s="396"/>
      <c r="DS82" s="140">
        <v>0</v>
      </c>
      <c r="DT82" s="141">
        <v>0</v>
      </c>
      <c r="DU82" s="140">
        <v>0</v>
      </c>
      <c r="DV82" s="140">
        <v>0</v>
      </c>
      <c r="DW82" s="140">
        <v>0</v>
      </c>
      <c r="DX82" s="141">
        <v>0</v>
      </c>
      <c r="DY82" s="396"/>
      <c r="DZ82" s="140">
        <v>3.99</v>
      </c>
      <c r="EA82" s="141">
        <v>1450</v>
      </c>
      <c r="EB82" s="140">
        <v>3.75</v>
      </c>
      <c r="EC82" s="140">
        <v>0.07</v>
      </c>
      <c r="ED82" s="140">
        <v>3.3</v>
      </c>
      <c r="EE82" s="141">
        <v>1764</v>
      </c>
      <c r="EF82" s="396"/>
      <c r="EG82" s="140">
        <v>3</v>
      </c>
      <c r="EH82" s="141">
        <v>1090</v>
      </c>
      <c r="EI82" s="140">
        <v>4.75</v>
      </c>
      <c r="EJ82" s="140">
        <v>0</v>
      </c>
      <c r="EK82" s="140">
        <v>4.73</v>
      </c>
      <c r="EL82" s="141">
        <v>2714</v>
      </c>
      <c r="EM82" s="396"/>
      <c r="EN82" s="140">
        <v>0</v>
      </c>
      <c r="EO82" s="141">
        <v>0</v>
      </c>
      <c r="EP82" s="140">
        <v>0</v>
      </c>
      <c r="EQ82" s="140">
        <v>0</v>
      </c>
      <c r="ER82" s="140">
        <v>0</v>
      </c>
      <c r="ES82" s="140">
        <v>0</v>
      </c>
      <c r="ET82" s="396"/>
      <c r="EU82" s="140">
        <v>1.21</v>
      </c>
      <c r="EV82" s="141">
        <v>440</v>
      </c>
      <c r="EW82" s="140">
        <v>1.3</v>
      </c>
      <c r="EX82" s="140">
        <v>0</v>
      </c>
      <c r="EY82" s="140">
        <v>1.3</v>
      </c>
      <c r="EZ82" s="141">
        <v>176</v>
      </c>
      <c r="FA82" s="396"/>
      <c r="FB82" s="140">
        <v>1.7</v>
      </c>
      <c r="FC82" s="141">
        <v>620</v>
      </c>
      <c r="FD82" s="140">
        <v>1.75</v>
      </c>
      <c r="FE82" s="140">
        <v>0.9</v>
      </c>
      <c r="FF82" s="140">
        <v>1.75</v>
      </c>
      <c r="FG82" s="141">
        <v>583</v>
      </c>
      <c r="FH82" s="396"/>
      <c r="FI82" s="140">
        <v>0.3</v>
      </c>
      <c r="FJ82" s="141">
        <v>110</v>
      </c>
      <c r="FK82" s="140">
        <v>0.24</v>
      </c>
      <c r="FL82" s="140">
        <v>0.17</v>
      </c>
      <c r="FM82" s="140">
        <v>0.23</v>
      </c>
      <c r="FN82" s="141">
        <v>41</v>
      </c>
      <c r="FO82" s="396"/>
      <c r="FP82" s="140">
        <v>0.3</v>
      </c>
      <c r="FQ82" s="141">
        <v>110</v>
      </c>
      <c r="FR82" s="140">
        <v>0.15</v>
      </c>
      <c r="FS82" s="140">
        <v>0</v>
      </c>
      <c r="FT82" s="140">
        <v>0</v>
      </c>
      <c r="FU82" s="141">
        <v>0</v>
      </c>
      <c r="FV82" s="396"/>
      <c r="FW82" s="140">
        <v>0.11</v>
      </c>
      <c r="FX82" s="141">
        <v>40</v>
      </c>
      <c r="FY82" s="140">
        <v>0.11</v>
      </c>
      <c r="FZ82" s="140">
        <v>0</v>
      </c>
      <c r="GA82" s="140">
        <v>0.11</v>
      </c>
      <c r="GB82" s="140">
        <v>25</v>
      </c>
      <c r="GC82" s="396"/>
      <c r="GD82" s="467" t="str">
        <f t="shared" si="34"/>
        <v>BCK-71                   </v>
      </c>
      <c r="GE82" s="18">
        <f aca="true" t="shared" si="44" ref="GE82:GJ83">D82+K82+R82+Y82+AF82+AM82+AT82+BA82+BH82+BO82+BV82+CC82+CJ82+CQ82+CX82+DE82+DL82+DS82+DZ82+EG82+EN82+EU82+FB82+FI82+FP82+FW82</f>
        <v>99.99999999999999</v>
      </c>
      <c r="GF82" s="17">
        <f t="shared" si="44"/>
        <v>36387</v>
      </c>
      <c r="GG82" s="18">
        <f t="shared" si="44"/>
        <v>100.07</v>
      </c>
      <c r="GH82" s="18">
        <f t="shared" si="44"/>
        <v>1.7000000000000002</v>
      </c>
      <c r="GI82" s="18">
        <f t="shared" si="44"/>
        <v>98.07</v>
      </c>
      <c r="GJ82" s="17">
        <f t="shared" si="44"/>
        <v>44749</v>
      </c>
      <c r="GK82" s="396"/>
      <c r="GL82" s="19"/>
      <c r="GM82" s="19"/>
      <c r="GN82" s="19"/>
      <c r="GO82" s="19"/>
      <c r="GP82" s="19"/>
      <c r="GQ82" s="19"/>
      <c r="GU82" s="20"/>
      <c r="GV82" s="20"/>
      <c r="GW82" s="20"/>
    </row>
    <row r="83" spans="1:205" ht="15.75">
      <c r="A83" s="349">
        <v>75</v>
      </c>
      <c r="B83" s="11" t="s">
        <v>99</v>
      </c>
      <c r="C83" s="11" t="s">
        <v>176</v>
      </c>
      <c r="D83" s="140">
        <v>0</v>
      </c>
      <c r="E83" s="140">
        <v>0</v>
      </c>
      <c r="F83" s="140">
        <v>0</v>
      </c>
      <c r="G83" s="140">
        <v>0</v>
      </c>
      <c r="H83" s="140">
        <v>0</v>
      </c>
      <c r="I83" s="408">
        <v>0</v>
      </c>
      <c r="J83" s="397"/>
      <c r="K83" s="420">
        <v>0</v>
      </c>
      <c r="L83" s="140">
        <v>0</v>
      </c>
      <c r="M83" s="140">
        <v>0</v>
      </c>
      <c r="N83" s="140">
        <v>0</v>
      </c>
      <c r="O83" s="140">
        <v>0</v>
      </c>
      <c r="P83" s="140">
        <v>0</v>
      </c>
      <c r="Q83" s="397"/>
      <c r="R83" s="140">
        <v>0</v>
      </c>
      <c r="S83" s="140">
        <v>0</v>
      </c>
      <c r="T83" s="140">
        <v>0</v>
      </c>
      <c r="U83" s="140">
        <v>0</v>
      </c>
      <c r="V83" s="140">
        <v>0</v>
      </c>
      <c r="W83" s="140">
        <v>0</v>
      </c>
      <c r="X83" s="397"/>
      <c r="Y83" s="140">
        <v>0</v>
      </c>
      <c r="Z83" s="140">
        <v>0</v>
      </c>
      <c r="AA83" s="140">
        <v>0</v>
      </c>
      <c r="AB83" s="140">
        <v>0</v>
      </c>
      <c r="AC83" s="140">
        <v>0</v>
      </c>
      <c r="AD83" s="140">
        <v>0</v>
      </c>
      <c r="AE83" s="397"/>
      <c r="AF83" s="140">
        <v>0</v>
      </c>
      <c r="AG83" s="140">
        <v>0</v>
      </c>
      <c r="AH83" s="140">
        <v>0</v>
      </c>
      <c r="AI83" s="140">
        <v>0</v>
      </c>
      <c r="AJ83" s="140">
        <v>0</v>
      </c>
      <c r="AK83" s="140">
        <v>0</v>
      </c>
      <c r="AL83" s="397"/>
      <c r="AM83" s="140">
        <v>0</v>
      </c>
      <c r="AN83" s="140">
        <v>0</v>
      </c>
      <c r="AO83" s="140">
        <v>0</v>
      </c>
      <c r="AP83" s="140">
        <v>0</v>
      </c>
      <c r="AQ83" s="140">
        <v>0</v>
      </c>
      <c r="AR83" s="140">
        <v>0</v>
      </c>
      <c r="AS83" s="397"/>
      <c r="AT83" s="140">
        <v>0</v>
      </c>
      <c r="AU83" s="140">
        <v>0</v>
      </c>
      <c r="AV83" s="140">
        <v>0</v>
      </c>
      <c r="AW83" s="140">
        <v>0</v>
      </c>
      <c r="AX83" s="140">
        <v>0</v>
      </c>
      <c r="AY83" s="140">
        <v>0</v>
      </c>
      <c r="AZ83" s="397"/>
      <c r="BA83" s="140">
        <v>0</v>
      </c>
      <c r="BB83" s="140">
        <v>0</v>
      </c>
      <c r="BC83" s="140">
        <v>0</v>
      </c>
      <c r="BD83" s="140">
        <v>0</v>
      </c>
      <c r="BE83" s="140">
        <v>0</v>
      </c>
      <c r="BF83" s="140">
        <v>0</v>
      </c>
      <c r="BG83" s="397"/>
      <c r="BH83" s="140">
        <v>0</v>
      </c>
      <c r="BI83" s="140">
        <v>0</v>
      </c>
      <c r="BJ83" s="140">
        <v>0</v>
      </c>
      <c r="BK83" s="140">
        <v>0</v>
      </c>
      <c r="BL83" s="140">
        <v>0</v>
      </c>
      <c r="BM83" s="140">
        <v>0</v>
      </c>
      <c r="BN83" s="397"/>
      <c r="BO83" s="140">
        <v>0</v>
      </c>
      <c r="BP83" s="140">
        <v>0</v>
      </c>
      <c r="BQ83" s="140">
        <v>0</v>
      </c>
      <c r="BR83" s="140">
        <v>0</v>
      </c>
      <c r="BS83" s="140">
        <v>0</v>
      </c>
      <c r="BT83" s="140">
        <v>0</v>
      </c>
      <c r="BU83" s="397"/>
      <c r="BV83" s="140">
        <v>0</v>
      </c>
      <c r="BW83" s="140">
        <v>0</v>
      </c>
      <c r="BX83" s="140">
        <v>0</v>
      </c>
      <c r="BY83" s="140">
        <v>0</v>
      </c>
      <c r="BZ83" s="140">
        <v>0</v>
      </c>
      <c r="CA83" s="140">
        <v>0</v>
      </c>
      <c r="CB83" s="397"/>
      <c r="CC83" s="140">
        <v>0</v>
      </c>
      <c r="CD83" s="140">
        <v>0</v>
      </c>
      <c r="CE83" s="140">
        <v>0</v>
      </c>
      <c r="CF83" s="140">
        <v>0</v>
      </c>
      <c r="CG83" s="140">
        <v>0</v>
      </c>
      <c r="CH83" s="140">
        <v>0</v>
      </c>
      <c r="CI83" s="397"/>
      <c r="CJ83" s="140">
        <v>0</v>
      </c>
      <c r="CK83" s="140">
        <v>0</v>
      </c>
      <c r="CL83" s="140">
        <v>0</v>
      </c>
      <c r="CM83" s="140">
        <v>0</v>
      </c>
      <c r="CN83" s="140">
        <v>0</v>
      </c>
      <c r="CO83" s="140">
        <v>0</v>
      </c>
      <c r="CP83" s="397"/>
      <c r="CQ83" s="140">
        <v>0</v>
      </c>
      <c r="CR83" s="140">
        <v>0</v>
      </c>
      <c r="CS83" s="140">
        <v>0</v>
      </c>
      <c r="CT83" s="140">
        <v>0</v>
      </c>
      <c r="CU83" s="140">
        <v>0</v>
      </c>
      <c r="CV83" s="140">
        <v>0</v>
      </c>
      <c r="CW83" s="397"/>
      <c r="CX83" s="140">
        <v>0</v>
      </c>
      <c r="CY83" s="140">
        <v>0</v>
      </c>
      <c r="CZ83" s="140">
        <v>0</v>
      </c>
      <c r="DA83" s="140">
        <v>0</v>
      </c>
      <c r="DB83" s="140">
        <v>0</v>
      </c>
      <c r="DC83" s="140">
        <v>0</v>
      </c>
      <c r="DD83" s="397"/>
      <c r="DE83" s="140">
        <v>0</v>
      </c>
      <c r="DF83" s="140">
        <v>0</v>
      </c>
      <c r="DG83" s="140">
        <v>0</v>
      </c>
      <c r="DH83" s="140">
        <v>0</v>
      </c>
      <c r="DI83" s="140">
        <v>0</v>
      </c>
      <c r="DJ83" s="140">
        <v>0</v>
      </c>
      <c r="DK83" s="397"/>
      <c r="DL83" s="140">
        <v>0</v>
      </c>
      <c r="DM83" s="140">
        <v>0</v>
      </c>
      <c r="DN83" s="140">
        <v>0</v>
      </c>
      <c r="DO83" s="140">
        <v>0</v>
      </c>
      <c r="DP83" s="140">
        <v>0</v>
      </c>
      <c r="DQ83" s="140">
        <v>0</v>
      </c>
      <c r="DR83" s="397"/>
      <c r="DS83" s="140">
        <v>0</v>
      </c>
      <c r="DT83" s="140">
        <v>0</v>
      </c>
      <c r="DU83" s="140">
        <v>0</v>
      </c>
      <c r="DV83" s="140">
        <v>0</v>
      </c>
      <c r="DW83" s="140">
        <v>0</v>
      </c>
      <c r="DX83" s="140">
        <v>0</v>
      </c>
      <c r="DY83" s="397"/>
      <c r="DZ83" s="140">
        <v>0</v>
      </c>
      <c r="EA83" s="140">
        <v>0</v>
      </c>
      <c r="EB83" s="140">
        <v>0</v>
      </c>
      <c r="EC83" s="140">
        <v>0</v>
      </c>
      <c r="ED83" s="140">
        <v>0</v>
      </c>
      <c r="EE83" s="140">
        <v>0</v>
      </c>
      <c r="EF83" s="397"/>
      <c r="EG83" s="140">
        <v>0</v>
      </c>
      <c r="EH83" s="140">
        <v>0</v>
      </c>
      <c r="EI83" s="140">
        <v>0</v>
      </c>
      <c r="EJ83" s="140">
        <v>0</v>
      </c>
      <c r="EK83" s="140">
        <v>0</v>
      </c>
      <c r="EL83" s="140">
        <v>0</v>
      </c>
      <c r="EM83" s="397"/>
      <c r="EN83" s="140">
        <v>0</v>
      </c>
      <c r="EO83" s="140">
        <v>0</v>
      </c>
      <c r="EP83" s="140">
        <v>0</v>
      </c>
      <c r="EQ83" s="140">
        <v>0</v>
      </c>
      <c r="ER83" s="140">
        <v>0</v>
      </c>
      <c r="ES83" s="140">
        <v>0</v>
      </c>
      <c r="ET83" s="397"/>
      <c r="EU83" s="140">
        <v>0</v>
      </c>
      <c r="EV83" s="140">
        <v>0</v>
      </c>
      <c r="EW83" s="140">
        <v>0</v>
      </c>
      <c r="EX83" s="140">
        <v>0</v>
      </c>
      <c r="EY83" s="140">
        <v>0</v>
      </c>
      <c r="EZ83" s="140">
        <v>0</v>
      </c>
      <c r="FA83" s="397"/>
      <c r="FB83" s="140">
        <v>0</v>
      </c>
      <c r="FC83" s="140">
        <v>0</v>
      </c>
      <c r="FD83" s="140">
        <v>0</v>
      </c>
      <c r="FE83" s="140">
        <v>0</v>
      </c>
      <c r="FF83" s="140">
        <v>0</v>
      </c>
      <c r="FG83" s="140">
        <v>0</v>
      </c>
      <c r="FH83" s="397"/>
      <c r="FI83" s="140">
        <v>0</v>
      </c>
      <c r="FJ83" s="140">
        <v>0</v>
      </c>
      <c r="FK83" s="140">
        <v>0</v>
      </c>
      <c r="FL83" s="140">
        <v>0</v>
      </c>
      <c r="FM83" s="140">
        <v>0</v>
      </c>
      <c r="FN83" s="140">
        <v>0</v>
      </c>
      <c r="FO83" s="397"/>
      <c r="FP83" s="140">
        <v>0</v>
      </c>
      <c r="FQ83" s="140">
        <v>0</v>
      </c>
      <c r="FR83" s="140">
        <v>0</v>
      </c>
      <c r="FS83" s="140">
        <v>0</v>
      </c>
      <c r="FT83" s="140">
        <v>0</v>
      </c>
      <c r="FU83" s="140">
        <v>0</v>
      </c>
      <c r="FV83" s="397"/>
      <c r="FW83" s="140">
        <v>0</v>
      </c>
      <c r="FX83" s="140">
        <v>0</v>
      </c>
      <c r="FY83" s="140">
        <v>0</v>
      </c>
      <c r="FZ83" s="140">
        <v>0</v>
      </c>
      <c r="GA83" s="140">
        <v>0</v>
      </c>
      <c r="GB83" s="140">
        <v>0</v>
      </c>
      <c r="GC83" s="397"/>
      <c r="GD83" s="467" t="str">
        <f t="shared" si="34"/>
        <v>BCK-72                    </v>
      </c>
      <c r="GE83" s="18">
        <f t="shared" si="44"/>
        <v>0</v>
      </c>
      <c r="GF83" s="17">
        <f t="shared" si="44"/>
        <v>0</v>
      </c>
      <c r="GG83" s="18">
        <f t="shared" si="44"/>
        <v>0</v>
      </c>
      <c r="GH83" s="18">
        <f t="shared" si="44"/>
        <v>0</v>
      </c>
      <c r="GI83" s="18">
        <f t="shared" si="44"/>
        <v>0</v>
      </c>
      <c r="GJ83" s="17">
        <f t="shared" si="44"/>
        <v>0</v>
      </c>
      <c r="GK83" s="397"/>
      <c r="GL83" s="19"/>
      <c r="GM83" s="19"/>
      <c r="GN83" s="19"/>
      <c r="GO83" s="19"/>
      <c r="GP83" s="19"/>
      <c r="GQ83" s="19"/>
      <c r="GU83" s="20"/>
      <c r="GV83" s="20"/>
      <c r="GW83" s="20"/>
    </row>
    <row r="84" spans="1:205" ht="15.75">
      <c r="A84" s="349"/>
      <c r="B84" s="11"/>
      <c r="C84" s="11"/>
      <c r="D84" s="140">
        <v>0</v>
      </c>
      <c r="E84" s="140">
        <v>0</v>
      </c>
      <c r="F84" s="140">
        <v>0</v>
      </c>
      <c r="G84" s="140">
        <v>0</v>
      </c>
      <c r="H84" s="140">
        <v>0</v>
      </c>
      <c r="I84" s="408">
        <v>0</v>
      </c>
      <c r="J84" s="397"/>
      <c r="K84" s="420">
        <v>0</v>
      </c>
      <c r="L84" s="140">
        <v>0</v>
      </c>
      <c r="M84" s="140">
        <v>0</v>
      </c>
      <c r="N84" s="140">
        <v>0</v>
      </c>
      <c r="O84" s="140">
        <v>0</v>
      </c>
      <c r="P84" s="140">
        <v>0</v>
      </c>
      <c r="Q84" s="397"/>
      <c r="R84" s="140">
        <v>0</v>
      </c>
      <c r="S84" s="140">
        <v>0</v>
      </c>
      <c r="T84" s="140">
        <v>0</v>
      </c>
      <c r="U84" s="140">
        <v>0</v>
      </c>
      <c r="V84" s="140">
        <v>0</v>
      </c>
      <c r="W84" s="140">
        <v>0</v>
      </c>
      <c r="X84" s="397"/>
      <c r="Y84" s="140">
        <v>0</v>
      </c>
      <c r="Z84" s="140">
        <v>0</v>
      </c>
      <c r="AA84" s="140">
        <v>0</v>
      </c>
      <c r="AB84" s="140">
        <v>0</v>
      </c>
      <c r="AC84" s="140">
        <v>0</v>
      </c>
      <c r="AD84" s="140">
        <v>0</v>
      </c>
      <c r="AE84" s="397"/>
      <c r="AF84" s="140">
        <v>0</v>
      </c>
      <c r="AG84" s="140">
        <v>0</v>
      </c>
      <c r="AH84" s="140">
        <v>0</v>
      </c>
      <c r="AI84" s="140">
        <v>0</v>
      </c>
      <c r="AJ84" s="140">
        <v>0</v>
      </c>
      <c r="AK84" s="140">
        <v>0</v>
      </c>
      <c r="AL84" s="397"/>
      <c r="AM84" s="140">
        <v>0</v>
      </c>
      <c r="AN84" s="140">
        <v>0</v>
      </c>
      <c r="AO84" s="140">
        <v>0</v>
      </c>
      <c r="AP84" s="140">
        <v>0</v>
      </c>
      <c r="AQ84" s="140">
        <v>0</v>
      </c>
      <c r="AR84" s="140">
        <v>0</v>
      </c>
      <c r="AS84" s="397"/>
      <c r="AT84" s="140">
        <v>0</v>
      </c>
      <c r="AU84" s="140">
        <v>0</v>
      </c>
      <c r="AV84" s="140">
        <v>0</v>
      </c>
      <c r="AW84" s="140">
        <v>0</v>
      </c>
      <c r="AX84" s="140">
        <v>0</v>
      </c>
      <c r="AY84" s="140">
        <v>0</v>
      </c>
      <c r="AZ84" s="397"/>
      <c r="BA84" s="140">
        <v>0</v>
      </c>
      <c r="BB84" s="140">
        <v>0</v>
      </c>
      <c r="BC84" s="140">
        <v>0</v>
      </c>
      <c r="BD84" s="140">
        <v>0</v>
      </c>
      <c r="BE84" s="140">
        <v>0</v>
      </c>
      <c r="BF84" s="140">
        <v>0</v>
      </c>
      <c r="BG84" s="397"/>
      <c r="BH84" s="140">
        <v>0</v>
      </c>
      <c r="BI84" s="140">
        <v>0</v>
      </c>
      <c r="BJ84" s="140">
        <v>0</v>
      </c>
      <c r="BK84" s="140">
        <v>0</v>
      </c>
      <c r="BL84" s="140">
        <v>0</v>
      </c>
      <c r="BM84" s="140">
        <v>0</v>
      </c>
      <c r="BN84" s="397"/>
      <c r="BO84" s="140">
        <v>0</v>
      </c>
      <c r="BP84" s="140">
        <v>0</v>
      </c>
      <c r="BQ84" s="140">
        <v>0</v>
      </c>
      <c r="BR84" s="140">
        <v>0</v>
      </c>
      <c r="BS84" s="140">
        <v>0</v>
      </c>
      <c r="BT84" s="140">
        <v>0</v>
      </c>
      <c r="BU84" s="397"/>
      <c r="BV84" s="140">
        <v>0</v>
      </c>
      <c r="BW84" s="140">
        <v>0</v>
      </c>
      <c r="BX84" s="140">
        <v>0</v>
      </c>
      <c r="BY84" s="140">
        <v>0</v>
      </c>
      <c r="BZ84" s="140">
        <v>0</v>
      </c>
      <c r="CA84" s="140">
        <v>0</v>
      </c>
      <c r="CB84" s="397"/>
      <c r="CC84" s="140">
        <v>0</v>
      </c>
      <c r="CD84" s="140">
        <v>0</v>
      </c>
      <c r="CE84" s="140">
        <v>0</v>
      </c>
      <c r="CF84" s="140">
        <v>0</v>
      </c>
      <c r="CG84" s="140">
        <v>0</v>
      </c>
      <c r="CH84" s="140">
        <v>0</v>
      </c>
      <c r="CI84" s="397"/>
      <c r="CJ84" s="140">
        <v>0</v>
      </c>
      <c r="CK84" s="140">
        <v>0</v>
      </c>
      <c r="CL84" s="140">
        <v>0</v>
      </c>
      <c r="CM84" s="140">
        <v>0</v>
      </c>
      <c r="CN84" s="140">
        <v>0</v>
      </c>
      <c r="CO84" s="140">
        <v>0</v>
      </c>
      <c r="CP84" s="397"/>
      <c r="CQ84" s="140">
        <v>0</v>
      </c>
      <c r="CR84" s="140">
        <v>0</v>
      </c>
      <c r="CS84" s="140">
        <v>0</v>
      </c>
      <c r="CT84" s="140">
        <v>0</v>
      </c>
      <c r="CU84" s="140">
        <v>0</v>
      </c>
      <c r="CV84" s="140">
        <v>0</v>
      </c>
      <c r="CW84" s="397"/>
      <c r="CX84" s="140">
        <v>0</v>
      </c>
      <c r="CY84" s="140">
        <v>0</v>
      </c>
      <c r="CZ84" s="140">
        <v>0</v>
      </c>
      <c r="DA84" s="140">
        <v>0</v>
      </c>
      <c r="DB84" s="140">
        <v>0</v>
      </c>
      <c r="DC84" s="140">
        <v>0</v>
      </c>
      <c r="DD84" s="397"/>
      <c r="DE84" s="140">
        <v>0</v>
      </c>
      <c r="DF84" s="140">
        <v>0</v>
      </c>
      <c r="DG84" s="140">
        <v>0</v>
      </c>
      <c r="DH84" s="140">
        <v>0</v>
      </c>
      <c r="DI84" s="140">
        <v>0</v>
      </c>
      <c r="DJ84" s="140">
        <v>0</v>
      </c>
      <c r="DK84" s="397"/>
      <c r="DL84" s="140">
        <v>0</v>
      </c>
      <c r="DM84" s="140">
        <v>0</v>
      </c>
      <c r="DN84" s="140">
        <v>0</v>
      </c>
      <c r="DO84" s="140">
        <v>0</v>
      </c>
      <c r="DP84" s="140">
        <v>0</v>
      </c>
      <c r="DQ84" s="140">
        <v>0</v>
      </c>
      <c r="DR84" s="397"/>
      <c r="DS84" s="140">
        <v>0</v>
      </c>
      <c r="DT84" s="140">
        <v>0</v>
      </c>
      <c r="DU84" s="140">
        <v>0</v>
      </c>
      <c r="DV84" s="140">
        <v>0</v>
      </c>
      <c r="DW84" s="140">
        <v>0</v>
      </c>
      <c r="DX84" s="140">
        <v>0</v>
      </c>
      <c r="DY84" s="397"/>
      <c r="DZ84" s="140">
        <v>0</v>
      </c>
      <c r="EA84" s="140">
        <v>0</v>
      </c>
      <c r="EB84" s="140">
        <v>0</v>
      </c>
      <c r="EC84" s="140">
        <v>0</v>
      </c>
      <c r="ED84" s="140">
        <v>0</v>
      </c>
      <c r="EE84" s="140">
        <v>0</v>
      </c>
      <c r="EF84" s="397"/>
      <c r="EG84" s="140">
        <v>0</v>
      </c>
      <c r="EH84" s="140">
        <v>0</v>
      </c>
      <c r="EI84" s="140">
        <v>0</v>
      </c>
      <c r="EJ84" s="140">
        <v>0</v>
      </c>
      <c r="EK84" s="140">
        <v>0</v>
      </c>
      <c r="EL84" s="140">
        <v>0</v>
      </c>
      <c r="EM84" s="397"/>
      <c r="EN84" s="140">
        <v>0</v>
      </c>
      <c r="EO84" s="140">
        <v>0</v>
      </c>
      <c r="EP84" s="140">
        <v>0</v>
      </c>
      <c r="EQ84" s="140">
        <v>0</v>
      </c>
      <c r="ER84" s="140">
        <v>0</v>
      </c>
      <c r="ES84" s="140">
        <v>0</v>
      </c>
      <c r="ET84" s="397"/>
      <c r="EU84" s="140">
        <v>0</v>
      </c>
      <c r="EV84" s="140">
        <v>0</v>
      </c>
      <c r="EW84" s="140">
        <v>0</v>
      </c>
      <c r="EX84" s="140">
        <v>0</v>
      </c>
      <c r="EY84" s="140">
        <v>0</v>
      </c>
      <c r="EZ84" s="140">
        <v>0</v>
      </c>
      <c r="FA84" s="397"/>
      <c r="FB84" s="140">
        <v>0</v>
      </c>
      <c r="FC84" s="140">
        <v>0</v>
      </c>
      <c r="FD84" s="140">
        <v>0</v>
      </c>
      <c r="FE84" s="140">
        <v>0</v>
      </c>
      <c r="FF84" s="140">
        <v>0</v>
      </c>
      <c r="FG84" s="140">
        <v>0</v>
      </c>
      <c r="FH84" s="397"/>
      <c r="FI84" s="140">
        <v>0</v>
      </c>
      <c r="FJ84" s="140">
        <v>0</v>
      </c>
      <c r="FK84" s="140">
        <v>0</v>
      </c>
      <c r="FL84" s="140">
        <v>0</v>
      </c>
      <c r="FM84" s="140">
        <v>0</v>
      </c>
      <c r="FN84" s="140">
        <v>0</v>
      </c>
      <c r="FO84" s="397"/>
      <c r="FP84" s="140">
        <v>0</v>
      </c>
      <c r="FQ84" s="140">
        <v>0</v>
      </c>
      <c r="FR84" s="140">
        <v>0</v>
      </c>
      <c r="FS84" s="140">
        <v>0</v>
      </c>
      <c r="FT84" s="140">
        <v>0</v>
      </c>
      <c r="FU84" s="140">
        <v>0</v>
      </c>
      <c r="FV84" s="397"/>
      <c r="FW84" s="140">
        <v>0</v>
      </c>
      <c r="FX84" s="140">
        <v>0</v>
      </c>
      <c r="FY84" s="140">
        <v>0</v>
      </c>
      <c r="FZ84" s="140">
        <v>0</v>
      </c>
      <c r="GA84" s="140">
        <v>0</v>
      </c>
      <c r="GB84" s="140">
        <v>0</v>
      </c>
      <c r="GC84" s="397"/>
      <c r="GD84" s="467">
        <f t="shared" si="34"/>
        <v>0</v>
      </c>
      <c r="GE84" s="18"/>
      <c r="GF84" s="17"/>
      <c r="GG84" s="18"/>
      <c r="GH84" s="18"/>
      <c r="GI84" s="18"/>
      <c r="GJ84" s="17"/>
      <c r="GK84" s="397"/>
      <c r="GL84" s="19"/>
      <c r="GM84" s="19"/>
      <c r="GN84" s="19"/>
      <c r="GO84" s="19"/>
      <c r="GP84" s="19"/>
      <c r="GQ84" s="19"/>
      <c r="GU84" s="20"/>
      <c r="GV84" s="20"/>
      <c r="GW84" s="20"/>
    </row>
    <row r="85" spans="1:205" ht="22.5">
      <c r="A85" s="349">
        <v>76</v>
      </c>
      <c r="B85" s="11" t="s">
        <v>216</v>
      </c>
      <c r="C85" s="11" t="s">
        <v>97</v>
      </c>
      <c r="D85" s="140">
        <v>0</v>
      </c>
      <c r="E85" s="140">
        <v>0</v>
      </c>
      <c r="F85" s="140">
        <v>0</v>
      </c>
      <c r="G85" s="140">
        <v>0</v>
      </c>
      <c r="H85" s="140">
        <v>0</v>
      </c>
      <c r="I85" s="408">
        <v>0</v>
      </c>
      <c r="J85" s="397"/>
      <c r="K85" s="420">
        <v>0</v>
      </c>
      <c r="L85" s="140">
        <v>0</v>
      </c>
      <c r="M85" s="140">
        <v>0</v>
      </c>
      <c r="N85" s="140">
        <v>0</v>
      </c>
      <c r="O85" s="140">
        <v>0</v>
      </c>
      <c r="P85" s="140">
        <v>0</v>
      </c>
      <c r="Q85" s="397"/>
      <c r="R85" s="140">
        <v>0</v>
      </c>
      <c r="S85" s="140">
        <v>0</v>
      </c>
      <c r="T85" s="140">
        <v>0</v>
      </c>
      <c r="U85" s="140">
        <v>0</v>
      </c>
      <c r="V85" s="140">
        <v>0</v>
      </c>
      <c r="W85" s="140">
        <v>0</v>
      </c>
      <c r="X85" s="397"/>
      <c r="Y85" s="140">
        <v>0</v>
      </c>
      <c r="Z85" s="140">
        <v>0</v>
      </c>
      <c r="AA85" s="140">
        <v>0</v>
      </c>
      <c r="AB85" s="140">
        <v>0</v>
      </c>
      <c r="AC85" s="140">
        <v>0</v>
      </c>
      <c r="AD85" s="140">
        <v>0</v>
      </c>
      <c r="AE85" s="397"/>
      <c r="AF85" s="140">
        <v>0</v>
      </c>
      <c r="AG85" s="140">
        <v>0</v>
      </c>
      <c r="AH85" s="140">
        <v>0</v>
      </c>
      <c r="AI85" s="140">
        <v>0</v>
      </c>
      <c r="AJ85" s="140">
        <v>0</v>
      </c>
      <c r="AK85" s="140">
        <v>0</v>
      </c>
      <c r="AL85" s="397"/>
      <c r="AM85" s="140">
        <v>0</v>
      </c>
      <c r="AN85" s="140">
        <v>0</v>
      </c>
      <c r="AO85" s="140">
        <v>0</v>
      </c>
      <c r="AP85" s="140">
        <v>0</v>
      </c>
      <c r="AQ85" s="140">
        <v>0</v>
      </c>
      <c r="AR85" s="140">
        <v>0</v>
      </c>
      <c r="AS85" s="396">
        <v>0</v>
      </c>
      <c r="AT85" s="140">
        <v>0</v>
      </c>
      <c r="AU85" s="140">
        <v>0</v>
      </c>
      <c r="AV85" s="140">
        <v>0</v>
      </c>
      <c r="AW85" s="140">
        <v>0</v>
      </c>
      <c r="AX85" s="140">
        <v>0</v>
      </c>
      <c r="AY85" s="140">
        <v>0</v>
      </c>
      <c r="AZ85" s="397"/>
      <c r="BA85" s="140">
        <v>0</v>
      </c>
      <c r="BB85" s="140">
        <v>0</v>
      </c>
      <c r="BC85" s="140">
        <v>0</v>
      </c>
      <c r="BD85" s="140">
        <v>0</v>
      </c>
      <c r="BE85" s="140">
        <v>0</v>
      </c>
      <c r="BF85" s="140">
        <v>0</v>
      </c>
      <c r="BG85" s="397"/>
      <c r="BH85" s="140">
        <v>0</v>
      </c>
      <c r="BI85" s="140">
        <v>0</v>
      </c>
      <c r="BJ85" s="140">
        <v>0</v>
      </c>
      <c r="BK85" s="140">
        <v>0</v>
      </c>
      <c r="BL85" s="140">
        <v>0</v>
      </c>
      <c r="BM85" s="140">
        <v>0</v>
      </c>
      <c r="BN85" s="397"/>
      <c r="BO85" s="140">
        <v>0</v>
      </c>
      <c r="BP85" s="140">
        <v>0</v>
      </c>
      <c r="BQ85" s="140">
        <v>0</v>
      </c>
      <c r="BR85" s="140">
        <v>0</v>
      </c>
      <c r="BS85" s="140">
        <v>0</v>
      </c>
      <c r="BT85" s="140">
        <v>0</v>
      </c>
      <c r="BU85" s="397"/>
      <c r="BV85" s="140">
        <v>0</v>
      </c>
      <c r="BW85" s="140">
        <v>0</v>
      </c>
      <c r="BX85" s="140">
        <v>0</v>
      </c>
      <c r="BY85" s="140">
        <v>0</v>
      </c>
      <c r="BZ85" s="140">
        <v>0</v>
      </c>
      <c r="CA85" s="140">
        <v>0</v>
      </c>
      <c r="CB85" s="397"/>
      <c r="CC85" s="140">
        <v>0</v>
      </c>
      <c r="CD85" s="140">
        <v>0</v>
      </c>
      <c r="CE85" s="140">
        <v>0</v>
      </c>
      <c r="CF85" s="140">
        <v>0</v>
      </c>
      <c r="CG85" s="140">
        <v>0</v>
      </c>
      <c r="CH85" s="140">
        <v>0</v>
      </c>
      <c r="CI85" s="397"/>
      <c r="CJ85" s="140">
        <v>0</v>
      </c>
      <c r="CK85" s="140">
        <v>0</v>
      </c>
      <c r="CL85" s="140">
        <v>0</v>
      </c>
      <c r="CM85" s="140">
        <v>0</v>
      </c>
      <c r="CN85" s="140">
        <v>0</v>
      </c>
      <c r="CO85" s="140">
        <v>0</v>
      </c>
      <c r="CP85" s="397"/>
      <c r="CQ85" s="140">
        <v>0</v>
      </c>
      <c r="CR85" s="140">
        <v>0</v>
      </c>
      <c r="CS85" s="140">
        <v>0</v>
      </c>
      <c r="CT85" s="140">
        <v>0</v>
      </c>
      <c r="CU85" s="140">
        <v>0</v>
      </c>
      <c r="CV85" s="140">
        <v>0</v>
      </c>
      <c r="CW85" s="397"/>
      <c r="CX85" s="140">
        <v>0</v>
      </c>
      <c r="CY85" s="140">
        <v>0</v>
      </c>
      <c r="CZ85" s="140">
        <v>0</v>
      </c>
      <c r="DA85" s="140">
        <v>0</v>
      </c>
      <c r="DB85" s="140">
        <v>0</v>
      </c>
      <c r="DC85" s="140">
        <v>0</v>
      </c>
      <c r="DD85" s="397"/>
      <c r="DE85" s="140">
        <v>0</v>
      </c>
      <c r="DF85" s="140">
        <v>0</v>
      </c>
      <c r="DG85" s="140">
        <v>0</v>
      </c>
      <c r="DH85" s="140">
        <v>0</v>
      </c>
      <c r="DI85" s="140">
        <v>0</v>
      </c>
      <c r="DJ85" s="140">
        <v>0</v>
      </c>
      <c r="DK85" s="397"/>
      <c r="DL85" s="140">
        <v>0</v>
      </c>
      <c r="DM85" s="140">
        <v>0</v>
      </c>
      <c r="DN85" s="140">
        <v>0</v>
      </c>
      <c r="DO85" s="140">
        <v>0</v>
      </c>
      <c r="DP85" s="140">
        <v>0</v>
      </c>
      <c r="DQ85" s="140">
        <v>0</v>
      </c>
      <c r="DR85" s="397"/>
      <c r="DS85" s="140">
        <v>0</v>
      </c>
      <c r="DT85" s="140">
        <v>0</v>
      </c>
      <c r="DU85" s="140">
        <v>0</v>
      </c>
      <c r="DV85" s="140">
        <v>0</v>
      </c>
      <c r="DW85" s="140">
        <v>0</v>
      </c>
      <c r="DX85" s="140">
        <v>0</v>
      </c>
      <c r="DY85" s="397"/>
      <c r="DZ85" s="140">
        <v>0</v>
      </c>
      <c r="EA85" s="140">
        <v>0</v>
      </c>
      <c r="EB85" s="140">
        <v>0</v>
      </c>
      <c r="EC85" s="140">
        <v>0</v>
      </c>
      <c r="ED85" s="140">
        <v>0</v>
      </c>
      <c r="EE85" s="140">
        <v>0</v>
      </c>
      <c r="EF85" s="397"/>
      <c r="EG85" s="140">
        <v>0</v>
      </c>
      <c r="EH85" s="140">
        <v>0</v>
      </c>
      <c r="EI85" s="140">
        <v>0</v>
      </c>
      <c r="EJ85" s="140">
        <v>0</v>
      </c>
      <c r="EK85" s="140">
        <v>0</v>
      </c>
      <c r="EL85" s="140">
        <v>0</v>
      </c>
      <c r="EM85" s="397"/>
      <c r="EN85" s="140">
        <v>0</v>
      </c>
      <c r="EO85" s="140">
        <v>0</v>
      </c>
      <c r="EP85" s="140">
        <v>0</v>
      </c>
      <c r="EQ85" s="140">
        <v>0</v>
      </c>
      <c r="ER85" s="140">
        <v>0</v>
      </c>
      <c r="ES85" s="140">
        <v>0</v>
      </c>
      <c r="ET85" s="397"/>
      <c r="EU85" s="140">
        <v>0</v>
      </c>
      <c r="EV85" s="140">
        <v>0</v>
      </c>
      <c r="EW85" s="140">
        <v>0</v>
      </c>
      <c r="EX85" s="140">
        <v>0</v>
      </c>
      <c r="EY85" s="140">
        <v>0</v>
      </c>
      <c r="EZ85" s="140">
        <v>0</v>
      </c>
      <c r="FA85" s="397"/>
      <c r="FB85" s="140">
        <v>0</v>
      </c>
      <c r="FC85" s="140">
        <v>0</v>
      </c>
      <c r="FD85" s="140">
        <v>0</v>
      </c>
      <c r="FE85" s="140">
        <v>0</v>
      </c>
      <c r="FF85" s="140">
        <v>0</v>
      </c>
      <c r="FG85" s="140">
        <v>0</v>
      </c>
      <c r="FH85" s="397"/>
      <c r="FI85" s="140">
        <v>0</v>
      </c>
      <c r="FJ85" s="140">
        <v>0</v>
      </c>
      <c r="FK85" s="140">
        <v>0</v>
      </c>
      <c r="FL85" s="140">
        <v>0</v>
      </c>
      <c r="FM85" s="140">
        <v>0</v>
      </c>
      <c r="FN85" s="140">
        <v>0</v>
      </c>
      <c r="FO85" s="397"/>
      <c r="FP85" s="140">
        <v>0</v>
      </c>
      <c r="FQ85" s="140">
        <v>0</v>
      </c>
      <c r="FR85" s="140">
        <v>0</v>
      </c>
      <c r="FS85" s="140">
        <v>0</v>
      </c>
      <c r="FT85" s="140">
        <v>0</v>
      </c>
      <c r="FU85" s="140">
        <v>0</v>
      </c>
      <c r="FV85" s="397"/>
      <c r="FW85" s="140">
        <v>0</v>
      </c>
      <c r="FX85" s="140">
        <v>0</v>
      </c>
      <c r="FY85" s="140">
        <v>0</v>
      </c>
      <c r="FZ85" s="140">
        <v>0</v>
      </c>
      <c r="GA85" s="140">
        <v>0</v>
      </c>
      <c r="GB85" s="140">
        <v>0</v>
      </c>
      <c r="GC85" s="397"/>
      <c r="GD85" s="467" t="str">
        <f t="shared" si="34"/>
        <v>BCK-73 284                   </v>
      </c>
      <c r="GE85" s="18">
        <f aca="true" t="shared" si="45" ref="GE85:GK86">D85+K85+R85+Y85+AF85+AM85+AT85+BA85+BH85+BO85+BV85+CC85+CJ85+CQ85+CX85+DE85+DL85+DS85+DZ85+EG85+EN85+EU85+FB85+FI85+FP85+FW85</f>
        <v>0</v>
      </c>
      <c r="GF85" s="17">
        <f t="shared" si="45"/>
        <v>0</v>
      </c>
      <c r="GG85" s="18">
        <f t="shared" si="45"/>
        <v>0</v>
      </c>
      <c r="GH85" s="18">
        <f t="shared" si="45"/>
        <v>0</v>
      </c>
      <c r="GI85" s="18">
        <f t="shared" si="45"/>
        <v>0</v>
      </c>
      <c r="GJ85" s="17">
        <f t="shared" si="45"/>
        <v>0</v>
      </c>
      <c r="GK85" s="397"/>
      <c r="GL85" s="19"/>
      <c r="GM85" s="19"/>
      <c r="GN85" s="19"/>
      <c r="GO85" s="19"/>
      <c r="GP85" s="19"/>
      <c r="GQ85" s="19"/>
      <c r="GU85" s="20"/>
      <c r="GV85" s="20"/>
      <c r="GW85" s="20"/>
    </row>
    <row r="86" spans="1:205" ht="15.75">
      <c r="A86" s="349">
        <v>77</v>
      </c>
      <c r="B86" s="11" t="s">
        <v>100</v>
      </c>
      <c r="C86" s="10" t="s">
        <v>382</v>
      </c>
      <c r="D86" s="140">
        <v>0.2</v>
      </c>
      <c r="E86" s="141">
        <v>20</v>
      </c>
      <c r="F86" s="140">
        <v>0</v>
      </c>
      <c r="G86" s="140">
        <v>0</v>
      </c>
      <c r="H86" s="140">
        <v>0</v>
      </c>
      <c r="I86" s="407">
        <v>0</v>
      </c>
      <c r="J86" s="435">
        <v>0</v>
      </c>
      <c r="K86" s="420">
        <v>0.1</v>
      </c>
      <c r="L86" s="141">
        <v>10</v>
      </c>
      <c r="M86" s="140">
        <v>0.04</v>
      </c>
      <c r="N86" s="140">
        <v>0</v>
      </c>
      <c r="O86" s="140">
        <v>0</v>
      </c>
      <c r="P86" s="141">
        <v>0</v>
      </c>
      <c r="Q86" s="435"/>
      <c r="R86" s="308">
        <v>3</v>
      </c>
      <c r="S86" s="309">
        <v>300</v>
      </c>
      <c r="T86" s="308">
        <v>1.83</v>
      </c>
      <c r="U86" s="308">
        <v>0.77</v>
      </c>
      <c r="V86" s="308">
        <v>1.59</v>
      </c>
      <c r="W86" s="309">
        <v>101</v>
      </c>
      <c r="X86" s="435"/>
      <c r="Y86" s="140">
        <v>1.3</v>
      </c>
      <c r="Z86" s="141">
        <v>130</v>
      </c>
      <c r="AA86" s="140">
        <v>1.3</v>
      </c>
      <c r="AB86" s="140">
        <v>0</v>
      </c>
      <c r="AC86" s="140">
        <v>0.74</v>
      </c>
      <c r="AD86" s="141">
        <v>41</v>
      </c>
      <c r="AE86" s="435">
        <v>0</v>
      </c>
      <c r="AF86" s="140">
        <v>1</v>
      </c>
      <c r="AG86" s="141">
        <v>100</v>
      </c>
      <c r="AH86" s="140">
        <v>1</v>
      </c>
      <c r="AI86" s="140">
        <v>0.34</v>
      </c>
      <c r="AJ86" s="140">
        <v>0.83</v>
      </c>
      <c r="AK86" s="141">
        <v>89</v>
      </c>
      <c r="AL86" s="435"/>
      <c r="AM86" s="140">
        <v>1.25</v>
      </c>
      <c r="AN86" s="141">
        <v>125</v>
      </c>
      <c r="AO86" s="140">
        <v>0.65</v>
      </c>
      <c r="AP86" s="140">
        <v>0</v>
      </c>
      <c r="AQ86" s="140">
        <v>0.62</v>
      </c>
      <c r="AR86" s="141">
        <v>32</v>
      </c>
      <c r="AS86" s="444">
        <v>0</v>
      </c>
      <c r="AT86" s="140">
        <v>1.8</v>
      </c>
      <c r="AU86" s="141">
        <v>180</v>
      </c>
      <c r="AV86" s="140">
        <v>1</v>
      </c>
      <c r="AW86" s="140">
        <v>0.14</v>
      </c>
      <c r="AX86" s="140">
        <v>1</v>
      </c>
      <c r="AY86" s="141">
        <v>51</v>
      </c>
      <c r="AZ86" s="435"/>
      <c r="BA86" s="140">
        <v>3</v>
      </c>
      <c r="BB86" s="141">
        <v>300</v>
      </c>
      <c r="BC86" s="140">
        <v>1.85</v>
      </c>
      <c r="BD86" s="140">
        <v>0</v>
      </c>
      <c r="BE86" s="140">
        <v>1.85</v>
      </c>
      <c r="BF86" s="141">
        <v>193</v>
      </c>
      <c r="BG86" s="435">
        <v>0</v>
      </c>
      <c r="BH86" s="140">
        <v>1.2</v>
      </c>
      <c r="BI86" s="141">
        <v>120</v>
      </c>
      <c r="BJ86" s="140">
        <v>0.67</v>
      </c>
      <c r="BK86" s="140">
        <v>0</v>
      </c>
      <c r="BL86" s="140">
        <v>0.58</v>
      </c>
      <c r="BM86" s="141">
        <v>40</v>
      </c>
      <c r="BN86" s="435">
        <v>0</v>
      </c>
      <c r="BO86" s="140">
        <v>0.1</v>
      </c>
      <c r="BP86" s="141">
        <v>10</v>
      </c>
      <c r="BQ86" s="140">
        <v>1</v>
      </c>
      <c r="BR86" s="140">
        <v>0</v>
      </c>
      <c r="BS86" s="140">
        <v>0.82</v>
      </c>
      <c r="BT86" s="141">
        <v>92</v>
      </c>
      <c r="BU86" s="435">
        <v>5</v>
      </c>
      <c r="BV86" s="140">
        <v>2.3</v>
      </c>
      <c r="BW86" s="141">
        <v>230</v>
      </c>
      <c r="BX86" s="140">
        <v>0.88</v>
      </c>
      <c r="BY86" s="140">
        <v>0</v>
      </c>
      <c r="BZ86" s="140">
        <v>0.88</v>
      </c>
      <c r="CA86" s="141">
        <v>56</v>
      </c>
      <c r="CB86" s="435">
        <v>0</v>
      </c>
      <c r="CC86" s="140">
        <v>0.25</v>
      </c>
      <c r="CD86" s="141">
        <v>25</v>
      </c>
      <c r="CE86" s="140">
        <v>0.06</v>
      </c>
      <c r="CF86" s="140">
        <v>0.06</v>
      </c>
      <c r="CG86" s="140">
        <v>0.06</v>
      </c>
      <c r="CH86" s="141">
        <v>4</v>
      </c>
      <c r="CI86" s="435"/>
      <c r="CJ86" s="140">
        <v>0.3</v>
      </c>
      <c r="CK86" s="141">
        <v>30</v>
      </c>
      <c r="CL86" s="140">
        <v>1.21</v>
      </c>
      <c r="CM86" s="140">
        <v>0.34</v>
      </c>
      <c r="CN86" s="140">
        <v>1.2</v>
      </c>
      <c r="CO86" s="141">
        <v>59</v>
      </c>
      <c r="CP86" s="435"/>
      <c r="CQ86" s="140">
        <v>0.25</v>
      </c>
      <c r="CR86" s="141">
        <v>25</v>
      </c>
      <c r="CS86" s="140">
        <v>0.1</v>
      </c>
      <c r="CT86" s="140">
        <v>0.05</v>
      </c>
      <c r="CU86" s="140">
        <v>0.1</v>
      </c>
      <c r="CV86" s="141">
        <v>5</v>
      </c>
      <c r="CW86" s="435">
        <v>0</v>
      </c>
      <c r="CX86" s="140">
        <v>0.1</v>
      </c>
      <c r="CY86" s="141">
        <v>10</v>
      </c>
      <c r="CZ86" s="140">
        <v>0.03</v>
      </c>
      <c r="DA86" s="140">
        <v>0</v>
      </c>
      <c r="DB86" s="140">
        <v>0.03</v>
      </c>
      <c r="DC86" s="141">
        <v>3</v>
      </c>
      <c r="DD86" s="435"/>
      <c r="DE86" s="140">
        <v>0.15</v>
      </c>
      <c r="DF86" s="141">
        <v>15</v>
      </c>
      <c r="DG86" s="140">
        <v>0.76</v>
      </c>
      <c r="DH86" s="140">
        <v>0.5</v>
      </c>
      <c r="DI86" s="140">
        <v>0.76</v>
      </c>
      <c r="DJ86" s="141">
        <v>27</v>
      </c>
      <c r="DK86" s="435">
        <v>0</v>
      </c>
      <c r="DL86" s="140">
        <v>0.05</v>
      </c>
      <c r="DM86" s="141">
        <v>5</v>
      </c>
      <c r="DN86" s="140">
        <v>0.04</v>
      </c>
      <c r="DO86" s="140">
        <v>0</v>
      </c>
      <c r="DP86" s="140">
        <v>0.04</v>
      </c>
      <c r="DQ86" s="141">
        <v>5</v>
      </c>
      <c r="DR86" s="435"/>
      <c r="DS86" s="140">
        <v>0.05</v>
      </c>
      <c r="DT86" s="141">
        <v>5</v>
      </c>
      <c r="DU86" s="140">
        <v>0.01</v>
      </c>
      <c r="DV86" s="140">
        <v>0</v>
      </c>
      <c r="DW86" s="140">
        <v>0</v>
      </c>
      <c r="DX86" s="141">
        <v>0</v>
      </c>
      <c r="DY86" s="435"/>
      <c r="DZ86" s="140">
        <v>0.2</v>
      </c>
      <c r="EA86" s="141">
        <v>20</v>
      </c>
      <c r="EB86" s="140">
        <v>0.18</v>
      </c>
      <c r="EC86" s="140">
        <v>0.01</v>
      </c>
      <c r="ED86" s="140">
        <v>0.18</v>
      </c>
      <c r="EE86" s="141">
        <v>19</v>
      </c>
      <c r="EF86" s="435"/>
      <c r="EG86" s="140">
        <v>0.05</v>
      </c>
      <c r="EH86" s="141">
        <v>5</v>
      </c>
      <c r="EI86" s="140">
        <v>2.04</v>
      </c>
      <c r="EJ86" s="140">
        <v>0.16</v>
      </c>
      <c r="EK86" s="140">
        <v>0.16</v>
      </c>
      <c r="EL86" s="141">
        <v>16</v>
      </c>
      <c r="EM86" s="435"/>
      <c r="EN86" s="140">
        <v>0.1</v>
      </c>
      <c r="EO86" s="141">
        <v>10</v>
      </c>
      <c r="EP86" s="140">
        <v>0.03</v>
      </c>
      <c r="EQ86" s="140">
        <v>0</v>
      </c>
      <c r="ER86" s="140">
        <v>0.03</v>
      </c>
      <c r="ES86" s="141">
        <v>2</v>
      </c>
      <c r="ET86" s="435"/>
      <c r="EU86" s="140">
        <v>0.1</v>
      </c>
      <c r="EV86" s="141">
        <v>10</v>
      </c>
      <c r="EW86" s="140">
        <v>0.03</v>
      </c>
      <c r="EX86" s="140">
        <v>0</v>
      </c>
      <c r="EY86" s="140">
        <v>0.03</v>
      </c>
      <c r="EZ86" s="141">
        <v>3</v>
      </c>
      <c r="FA86" s="435"/>
      <c r="FB86" s="140">
        <v>0.05</v>
      </c>
      <c r="FC86" s="141">
        <v>5</v>
      </c>
      <c r="FD86" s="140">
        <v>0.03</v>
      </c>
      <c r="FE86" s="140">
        <v>0.02</v>
      </c>
      <c r="FF86" s="140">
        <v>0.02</v>
      </c>
      <c r="FG86" s="141">
        <v>1</v>
      </c>
      <c r="FH86" s="435"/>
      <c r="FI86" s="140">
        <v>0</v>
      </c>
      <c r="FJ86" s="141">
        <v>0</v>
      </c>
      <c r="FK86" s="140">
        <v>0</v>
      </c>
      <c r="FL86" s="140">
        <v>0</v>
      </c>
      <c r="FM86" s="140">
        <v>0</v>
      </c>
      <c r="FN86" s="141">
        <v>0</v>
      </c>
      <c r="FO86" s="435"/>
      <c r="FP86" s="140">
        <v>0.05</v>
      </c>
      <c r="FQ86" s="141">
        <v>5</v>
      </c>
      <c r="FR86" s="140">
        <v>0.18</v>
      </c>
      <c r="FS86" s="140">
        <v>0.15</v>
      </c>
      <c r="FT86" s="140">
        <v>0.18</v>
      </c>
      <c r="FU86" s="141">
        <v>0</v>
      </c>
      <c r="FV86" s="435"/>
      <c r="FW86" s="140">
        <v>0.05</v>
      </c>
      <c r="FX86" s="141">
        <v>5</v>
      </c>
      <c r="FY86" s="140">
        <v>0.01</v>
      </c>
      <c r="FZ86" s="140">
        <v>0</v>
      </c>
      <c r="GA86" s="140">
        <v>0.01</v>
      </c>
      <c r="GB86" s="140">
        <v>1</v>
      </c>
      <c r="GC86" s="435"/>
      <c r="GD86" s="467" t="str">
        <f t="shared" si="34"/>
        <v>BCK-74                   </v>
      </c>
      <c r="GE86" s="18">
        <f t="shared" si="45"/>
        <v>17.000000000000007</v>
      </c>
      <c r="GF86" s="17">
        <f t="shared" si="45"/>
        <v>1700</v>
      </c>
      <c r="GG86" s="18">
        <f t="shared" si="45"/>
        <v>14.929999999999996</v>
      </c>
      <c r="GH86" s="18">
        <f t="shared" si="45"/>
        <v>2.54</v>
      </c>
      <c r="GI86" s="18">
        <f t="shared" si="45"/>
        <v>11.709999999999997</v>
      </c>
      <c r="GJ86" s="17">
        <f t="shared" si="45"/>
        <v>840</v>
      </c>
      <c r="GK86" s="483">
        <f t="shared" si="45"/>
        <v>5</v>
      </c>
      <c r="GL86" s="19"/>
      <c r="GM86" s="19"/>
      <c r="GN86" s="19"/>
      <c r="GO86" s="19"/>
      <c r="GP86" s="19"/>
      <c r="GQ86" s="19"/>
      <c r="GU86" s="20"/>
      <c r="GV86" s="20"/>
      <c r="GW86" s="20"/>
    </row>
    <row r="87" spans="1:205" ht="15.75">
      <c r="A87" s="350"/>
      <c r="B87" s="22"/>
      <c r="C87" s="22" t="s">
        <v>15</v>
      </c>
      <c r="D87" s="151">
        <f>SUM(D82+D83+D85+D86)</f>
        <v>8.2</v>
      </c>
      <c r="E87" s="152">
        <f>SUM(E82+E83+E85+E86)</f>
        <v>2930</v>
      </c>
      <c r="F87" s="151">
        <f>SUM(F82+F83+F85+F86)</f>
        <v>7.85</v>
      </c>
      <c r="G87" s="151">
        <f aca="true" t="shared" si="46" ref="G87:BP87">SUM(G82+G83+G85+G86)</f>
        <v>0</v>
      </c>
      <c r="H87" s="151">
        <f t="shared" si="46"/>
        <v>7.85</v>
      </c>
      <c r="I87" s="409">
        <f t="shared" si="46"/>
        <v>3194</v>
      </c>
      <c r="J87" s="398"/>
      <c r="K87" s="421">
        <f t="shared" si="46"/>
        <v>0.6</v>
      </c>
      <c r="L87" s="152">
        <f t="shared" si="46"/>
        <v>190</v>
      </c>
      <c r="M87" s="151">
        <f t="shared" si="46"/>
        <v>0.89</v>
      </c>
      <c r="N87" s="151">
        <f t="shared" si="46"/>
        <v>0</v>
      </c>
      <c r="O87" s="151">
        <f t="shared" si="46"/>
        <v>0.15</v>
      </c>
      <c r="P87" s="152">
        <f t="shared" si="46"/>
        <v>100</v>
      </c>
      <c r="Q87" s="398"/>
      <c r="R87" s="151">
        <f t="shared" si="46"/>
        <v>7.51</v>
      </c>
      <c r="S87" s="152">
        <f t="shared" si="46"/>
        <v>1940</v>
      </c>
      <c r="T87" s="151">
        <f t="shared" si="46"/>
        <v>4.58</v>
      </c>
      <c r="U87" s="151">
        <f t="shared" si="46"/>
        <v>0.77</v>
      </c>
      <c r="V87" s="151">
        <f t="shared" si="46"/>
        <v>4.34</v>
      </c>
      <c r="W87" s="152">
        <f t="shared" si="46"/>
        <v>1454</v>
      </c>
      <c r="X87" s="152">
        <f t="shared" si="46"/>
        <v>0</v>
      </c>
      <c r="Y87" s="151">
        <f t="shared" si="46"/>
        <v>1.8</v>
      </c>
      <c r="Z87" s="152">
        <f t="shared" si="46"/>
        <v>310</v>
      </c>
      <c r="AA87" s="151">
        <f>SUM(AA82+AA83+AA85+AA86)</f>
        <v>1.8</v>
      </c>
      <c r="AB87" s="151">
        <f>SUM(AB82+AB83+AB85+AB86)</f>
        <v>0.28</v>
      </c>
      <c r="AC87" s="151">
        <f>SUM(AC82+AC83+AC85+AC86)</f>
        <v>1.12</v>
      </c>
      <c r="AD87" s="152">
        <f t="shared" si="46"/>
        <v>124</v>
      </c>
      <c r="AE87" s="152">
        <f t="shared" si="46"/>
        <v>0</v>
      </c>
      <c r="AF87" s="151">
        <f t="shared" si="46"/>
        <v>2.79</v>
      </c>
      <c r="AG87" s="152">
        <f t="shared" si="46"/>
        <v>750</v>
      </c>
      <c r="AH87" s="151">
        <f t="shared" si="46"/>
        <v>2.6</v>
      </c>
      <c r="AI87" s="151">
        <f t="shared" si="46"/>
        <v>0.34</v>
      </c>
      <c r="AJ87" s="151">
        <f t="shared" si="46"/>
        <v>2.4</v>
      </c>
      <c r="AK87" s="152">
        <f t="shared" si="46"/>
        <v>539</v>
      </c>
      <c r="AL87" s="398"/>
      <c r="AM87" s="151">
        <f t="shared" si="46"/>
        <v>7.16</v>
      </c>
      <c r="AN87" s="152">
        <f t="shared" si="46"/>
        <v>2275</v>
      </c>
      <c r="AO87" s="151">
        <f>SUM(AO82+AO83+AO85+AO86)</f>
        <v>6.5600000000000005</v>
      </c>
      <c r="AP87" s="151">
        <f>SUM(AP82+AP83+AP85+AP86)</f>
        <v>0</v>
      </c>
      <c r="AQ87" s="151">
        <f t="shared" si="46"/>
        <v>6.5200000000000005</v>
      </c>
      <c r="AR87" s="152">
        <f t="shared" si="46"/>
        <v>1617</v>
      </c>
      <c r="AS87" s="152">
        <f t="shared" si="46"/>
        <v>0</v>
      </c>
      <c r="AT87" s="151">
        <f t="shared" si="46"/>
        <v>13.8</v>
      </c>
      <c r="AU87" s="152">
        <f t="shared" si="46"/>
        <v>4557</v>
      </c>
      <c r="AV87" s="151">
        <f>SUM(AV82+AV83+AV85+AV86)</f>
        <v>12.02</v>
      </c>
      <c r="AW87" s="151">
        <f>SUM(AW82+AW83+AW85+AW86)</f>
        <v>0.14</v>
      </c>
      <c r="AX87" s="151">
        <f>SUM(AX82+AX83+AX85+AX86)</f>
        <v>11.98</v>
      </c>
      <c r="AY87" s="152">
        <f t="shared" si="46"/>
        <v>4167</v>
      </c>
      <c r="AZ87" s="398"/>
      <c r="BA87" s="151">
        <f t="shared" si="46"/>
        <v>6.49</v>
      </c>
      <c r="BB87" s="152">
        <f t="shared" si="46"/>
        <v>1570</v>
      </c>
      <c r="BC87" s="151">
        <f>SUM(BC82+BC83+BC85+BC86)</f>
        <v>9.48</v>
      </c>
      <c r="BD87" s="151">
        <f>SUM(BD82+BD83+BD85+BD86)</f>
        <v>0</v>
      </c>
      <c r="BE87" s="151">
        <f>SUM(BE82+BE83+BE85+BE86)</f>
        <v>9.45</v>
      </c>
      <c r="BF87" s="152">
        <f t="shared" si="46"/>
        <v>4863</v>
      </c>
      <c r="BG87" s="152">
        <f t="shared" si="46"/>
        <v>0</v>
      </c>
      <c r="BH87" s="151">
        <f t="shared" si="46"/>
        <v>11.739999999999998</v>
      </c>
      <c r="BI87" s="152">
        <f t="shared" si="46"/>
        <v>3970</v>
      </c>
      <c r="BJ87" s="151">
        <f>SUM(BJ82+BJ83+BJ85+BJ86)</f>
        <v>9.67</v>
      </c>
      <c r="BK87" s="151">
        <f>SUM(BK82+BK83+BK85+BK86)</f>
        <v>0</v>
      </c>
      <c r="BL87" s="151">
        <f t="shared" si="46"/>
        <v>9.58</v>
      </c>
      <c r="BM87" s="152">
        <f t="shared" si="46"/>
        <v>3040</v>
      </c>
      <c r="BN87" s="152">
        <f t="shared" si="46"/>
        <v>0</v>
      </c>
      <c r="BO87" s="151">
        <f t="shared" si="46"/>
        <v>1.61</v>
      </c>
      <c r="BP87" s="152">
        <f t="shared" si="46"/>
        <v>560</v>
      </c>
      <c r="BQ87" s="151">
        <f>SUM(BQ82+BQ83+BQ85+BQ86)</f>
        <v>2.5</v>
      </c>
      <c r="BR87" s="151">
        <f>SUM(BR82+BR83+BR85+BR86)</f>
        <v>0</v>
      </c>
      <c r="BS87" s="151">
        <f>SUM(BS82+BS83+BS85+BS86)</f>
        <v>2.32</v>
      </c>
      <c r="BT87" s="152">
        <f aca="true" t="shared" si="47" ref="BT87:EE87">SUM(BT82+BT83+BT85+BT86)</f>
        <v>440</v>
      </c>
      <c r="BU87" s="152">
        <f t="shared" si="47"/>
        <v>5</v>
      </c>
      <c r="BV87" s="151">
        <f t="shared" si="47"/>
        <v>8.71</v>
      </c>
      <c r="BW87" s="152">
        <f t="shared" si="47"/>
        <v>2560</v>
      </c>
      <c r="BX87" s="151">
        <f>SUM(BX82+BX83+BX85+BX86)</f>
        <v>4.48</v>
      </c>
      <c r="BY87" s="151">
        <f>SUM(BY82+BY83+BY85+BY86)</f>
        <v>0</v>
      </c>
      <c r="BZ87" s="151">
        <f>SUM(BZ82+BZ83+BZ85+BZ86)</f>
        <v>4.48</v>
      </c>
      <c r="CA87" s="152">
        <f t="shared" si="47"/>
        <v>109</v>
      </c>
      <c r="CB87" s="152">
        <f t="shared" si="47"/>
        <v>0</v>
      </c>
      <c r="CC87" s="151">
        <f t="shared" si="47"/>
        <v>1.85</v>
      </c>
      <c r="CD87" s="152">
        <f t="shared" si="47"/>
        <v>605</v>
      </c>
      <c r="CE87" s="151">
        <f>SUM(CE82+CE83+CE85+CE86)</f>
        <v>0.8600000000000001</v>
      </c>
      <c r="CF87" s="151">
        <f>SUM(CF82+CF83+CF85+CF86)</f>
        <v>0.06</v>
      </c>
      <c r="CG87" s="151">
        <f t="shared" si="47"/>
        <v>0.45</v>
      </c>
      <c r="CH87" s="152">
        <f t="shared" si="47"/>
        <v>292</v>
      </c>
      <c r="CI87" s="398"/>
      <c r="CJ87" s="151">
        <f t="shared" si="47"/>
        <v>7.81</v>
      </c>
      <c r="CK87" s="152">
        <f t="shared" si="47"/>
        <v>2760</v>
      </c>
      <c r="CL87" s="151">
        <f>SUM(CL82+CL83+CL85+CL86)</f>
        <v>8.61</v>
      </c>
      <c r="CM87" s="151">
        <f>SUM(CM82+CM83+CM85+CM86)</f>
        <v>0.38</v>
      </c>
      <c r="CN87" s="151">
        <f>SUM(CN82+CN83+CN85+CN86)</f>
        <v>8.57</v>
      </c>
      <c r="CO87" s="152">
        <f t="shared" si="47"/>
        <v>4393</v>
      </c>
      <c r="CP87" s="398"/>
      <c r="CQ87" s="151">
        <f t="shared" si="47"/>
        <v>3.06</v>
      </c>
      <c r="CR87" s="152">
        <f t="shared" si="47"/>
        <v>1045</v>
      </c>
      <c r="CS87" s="151">
        <f>SUM(CS82+CS83+CS85+CS86)</f>
        <v>2.91</v>
      </c>
      <c r="CT87" s="151">
        <f>SUM(CT82+CT83+CT85+CT86)</f>
        <v>0.05</v>
      </c>
      <c r="CU87" s="151">
        <f>SUM(CU82+CU83+CU85+CU86)</f>
        <v>2.91</v>
      </c>
      <c r="CV87" s="152">
        <f t="shared" si="47"/>
        <v>1881</v>
      </c>
      <c r="CW87" s="152">
        <f t="shared" si="47"/>
        <v>0</v>
      </c>
      <c r="CX87" s="151">
        <f t="shared" si="47"/>
        <v>2.41</v>
      </c>
      <c r="CY87" s="152">
        <f t="shared" si="47"/>
        <v>850</v>
      </c>
      <c r="CZ87" s="151">
        <f>SUM(CZ82+CZ83+CZ85+CZ86)</f>
        <v>2.03</v>
      </c>
      <c r="DA87" s="151">
        <f>SUM(DA82+DA83+DA85+DA86)</f>
        <v>0</v>
      </c>
      <c r="DB87" s="151">
        <f>SUM(DB82+DB83+DB85+DB86)</f>
        <v>2.03</v>
      </c>
      <c r="DC87" s="152">
        <f t="shared" si="47"/>
        <v>1901</v>
      </c>
      <c r="DD87" s="398"/>
      <c r="DE87" s="151">
        <f t="shared" si="47"/>
        <v>14.15</v>
      </c>
      <c r="DF87" s="152">
        <f t="shared" si="47"/>
        <v>5105</v>
      </c>
      <c r="DG87" s="151">
        <f>SUM(DG82+DG83+DG85+DG86)</f>
        <v>15.26</v>
      </c>
      <c r="DH87" s="151">
        <f>SUM(DH82+DH83+DH85+DH86)</f>
        <v>0.74</v>
      </c>
      <c r="DI87" s="151">
        <f>SUM(DI82+DI83+DI85+DI86)</f>
        <v>15.26</v>
      </c>
      <c r="DJ87" s="152">
        <f t="shared" si="47"/>
        <v>9631</v>
      </c>
      <c r="DK87" s="152">
        <f t="shared" si="47"/>
        <v>0</v>
      </c>
      <c r="DL87" s="151">
        <f t="shared" si="47"/>
        <v>6.05</v>
      </c>
      <c r="DM87" s="152">
        <f t="shared" si="47"/>
        <v>2185</v>
      </c>
      <c r="DN87" s="151">
        <f>SUM(DN82+DN83+DN85+DN86)</f>
        <v>8.34</v>
      </c>
      <c r="DO87" s="151">
        <f>SUM(DO82+DO83+DO85+DO86)</f>
        <v>0</v>
      </c>
      <c r="DP87" s="151">
        <f>SUM(DP82+DP83+DP85+DP86)</f>
        <v>8.34</v>
      </c>
      <c r="DQ87" s="152">
        <f t="shared" si="47"/>
        <v>2499</v>
      </c>
      <c r="DR87" s="398"/>
      <c r="DS87" s="151">
        <f t="shared" si="47"/>
        <v>0.05</v>
      </c>
      <c r="DT87" s="152">
        <f t="shared" si="47"/>
        <v>5</v>
      </c>
      <c r="DU87" s="151">
        <f t="shared" si="47"/>
        <v>0.01</v>
      </c>
      <c r="DV87" s="151">
        <f t="shared" si="47"/>
        <v>0</v>
      </c>
      <c r="DW87" s="151">
        <f t="shared" si="47"/>
        <v>0</v>
      </c>
      <c r="DX87" s="152">
        <f t="shared" si="47"/>
        <v>0</v>
      </c>
      <c r="DY87" s="398"/>
      <c r="DZ87" s="151">
        <f t="shared" si="47"/>
        <v>4.19</v>
      </c>
      <c r="EA87" s="152">
        <f t="shared" si="47"/>
        <v>1470</v>
      </c>
      <c r="EB87" s="151">
        <f>SUM(EB82+EB83+EB85+EB86)</f>
        <v>3.93</v>
      </c>
      <c r="EC87" s="151">
        <f>SUM(EC82+EC83+EC85+EC86)</f>
        <v>0.08</v>
      </c>
      <c r="ED87" s="151">
        <f>SUM(ED82+ED83+ED85+ED86)</f>
        <v>3.48</v>
      </c>
      <c r="EE87" s="152">
        <f t="shared" si="47"/>
        <v>1783</v>
      </c>
      <c r="EF87" s="398"/>
      <c r="EG87" s="151">
        <f aca="true" t="shared" si="48" ref="EG87:EL87">SUM(EG82+EG83+EG85+EG86)</f>
        <v>3.05</v>
      </c>
      <c r="EH87" s="152">
        <f t="shared" si="48"/>
        <v>1095</v>
      </c>
      <c r="EI87" s="151">
        <f t="shared" si="48"/>
        <v>6.79</v>
      </c>
      <c r="EJ87" s="151">
        <f t="shared" si="48"/>
        <v>0.16</v>
      </c>
      <c r="EK87" s="151">
        <f t="shared" si="48"/>
        <v>4.890000000000001</v>
      </c>
      <c r="EL87" s="152">
        <f t="shared" si="48"/>
        <v>2730</v>
      </c>
      <c r="EM87" s="398"/>
      <c r="EN87" s="151">
        <f aca="true" t="shared" si="49" ref="EN87:ET87">SUM(EN82+EN83+EN85+EN86)</f>
        <v>0.1</v>
      </c>
      <c r="EO87" s="152">
        <f t="shared" si="49"/>
        <v>10</v>
      </c>
      <c r="EP87" s="151">
        <f t="shared" si="49"/>
        <v>0.03</v>
      </c>
      <c r="EQ87" s="151">
        <f t="shared" si="49"/>
        <v>0</v>
      </c>
      <c r="ER87" s="151">
        <f t="shared" si="49"/>
        <v>0.03</v>
      </c>
      <c r="ES87" s="152">
        <f t="shared" si="49"/>
        <v>2</v>
      </c>
      <c r="ET87" s="152">
        <f t="shared" si="49"/>
        <v>0</v>
      </c>
      <c r="EU87" s="151">
        <f aca="true" t="shared" si="50" ref="EU87:FA87">SUM(EU82+EU83+EU85+EU86)</f>
        <v>1.31</v>
      </c>
      <c r="EV87" s="152">
        <f t="shared" si="50"/>
        <v>450</v>
      </c>
      <c r="EW87" s="151">
        <f t="shared" si="50"/>
        <v>1.33</v>
      </c>
      <c r="EX87" s="151">
        <f t="shared" si="50"/>
        <v>0</v>
      </c>
      <c r="EY87" s="151">
        <f t="shared" si="50"/>
        <v>1.33</v>
      </c>
      <c r="EZ87" s="152">
        <f t="shared" si="50"/>
        <v>179</v>
      </c>
      <c r="FA87" s="152">
        <f t="shared" si="50"/>
        <v>0</v>
      </c>
      <c r="FB87" s="151">
        <f aca="true" t="shared" si="51" ref="FB87:FG87">SUM(FB82+FB83+FB85+FB86)</f>
        <v>1.75</v>
      </c>
      <c r="FC87" s="152">
        <f t="shared" si="51"/>
        <v>625</v>
      </c>
      <c r="FD87" s="151">
        <f t="shared" si="51"/>
        <v>1.78</v>
      </c>
      <c r="FE87" s="151">
        <f t="shared" si="51"/>
        <v>0.92</v>
      </c>
      <c r="FF87" s="151">
        <f t="shared" si="51"/>
        <v>1.77</v>
      </c>
      <c r="FG87" s="152">
        <f t="shared" si="51"/>
        <v>584</v>
      </c>
      <c r="FH87" s="398"/>
      <c r="FI87" s="151">
        <f aca="true" t="shared" si="52" ref="FI87:FN87">SUM(FI82+FI83+FI85+FI86)</f>
        <v>0.3</v>
      </c>
      <c r="FJ87" s="152">
        <f t="shared" si="52"/>
        <v>110</v>
      </c>
      <c r="FK87" s="151">
        <f t="shared" si="52"/>
        <v>0.24</v>
      </c>
      <c r="FL87" s="151">
        <f t="shared" si="52"/>
        <v>0.17</v>
      </c>
      <c r="FM87" s="151">
        <f t="shared" si="52"/>
        <v>0.23</v>
      </c>
      <c r="FN87" s="152">
        <f t="shared" si="52"/>
        <v>41</v>
      </c>
      <c r="FO87" s="398"/>
      <c r="FP87" s="151">
        <f aca="true" t="shared" si="53" ref="FP87:FU87">SUM(FP82+FP83+FP85+FP86)</f>
        <v>0.35</v>
      </c>
      <c r="FQ87" s="152">
        <f t="shared" si="53"/>
        <v>115</v>
      </c>
      <c r="FR87" s="151">
        <f t="shared" si="53"/>
        <v>0.32999999999999996</v>
      </c>
      <c r="FS87" s="151">
        <f t="shared" si="53"/>
        <v>0.15</v>
      </c>
      <c r="FT87" s="151">
        <f t="shared" si="53"/>
        <v>0.18</v>
      </c>
      <c r="FU87" s="152">
        <f t="shared" si="53"/>
        <v>0</v>
      </c>
      <c r="FV87" s="398"/>
      <c r="FW87" s="151">
        <f aca="true" t="shared" si="54" ref="FW87:GC87">SUM(FW82+FW83+FW85+FW86)</f>
        <v>0.16</v>
      </c>
      <c r="FX87" s="152">
        <f t="shared" si="54"/>
        <v>45</v>
      </c>
      <c r="FY87" s="151">
        <f t="shared" si="54"/>
        <v>0.12</v>
      </c>
      <c r="FZ87" s="151">
        <f t="shared" si="54"/>
        <v>0</v>
      </c>
      <c r="GA87" s="151">
        <f t="shared" si="54"/>
        <v>0.12</v>
      </c>
      <c r="GB87" s="152">
        <f t="shared" si="54"/>
        <v>26</v>
      </c>
      <c r="GC87" s="152">
        <f t="shared" si="54"/>
        <v>0</v>
      </c>
      <c r="GD87" s="467">
        <f t="shared" si="34"/>
        <v>0</v>
      </c>
      <c r="GE87" s="24">
        <f aca="true" t="shared" si="55" ref="GE87:GK87">SUM(GE82+GE83+GE85+GE86)</f>
        <v>117</v>
      </c>
      <c r="GF87" s="25">
        <f t="shared" si="55"/>
        <v>38087</v>
      </c>
      <c r="GG87" s="24">
        <f t="shared" si="55"/>
        <v>114.99999999999999</v>
      </c>
      <c r="GH87" s="24">
        <f t="shared" si="55"/>
        <v>4.24</v>
      </c>
      <c r="GI87" s="24">
        <f t="shared" si="55"/>
        <v>109.77999999999999</v>
      </c>
      <c r="GJ87" s="25">
        <f t="shared" si="55"/>
        <v>45589</v>
      </c>
      <c r="GK87" s="484">
        <f t="shared" si="55"/>
        <v>5</v>
      </c>
      <c r="GL87" s="19"/>
      <c r="GM87" s="19"/>
      <c r="GN87" s="19"/>
      <c r="GO87" s="19"/>
      <c r="GP87" s="19"/>
      <c r="GQ87" s="19"/>
      <c r="GU87" s="24"/>
      <c r="GV87" s="24"/>
      <c r="GW87" s="20"/>
    </row>
    <row r="88" spans="1:205" ht="15.75">
      <c r="A88" s="353" t="s">
        <v>6</v>
      </c>
      <c r="B88" s="32"/>
      <c r="C88" s="32" t="s">
        <v>177</v>
      </c>
      <c r="D88" s="157">
        <f aca="true" t="shared" si="56" ref="D88:I88">D32+D56+D72+D80+D87</f>
        <v>455.45</v>
      </c>
      <c r="E88" s="157">
        <f t="shared" si="56"/>
        <v>37449</v>
      </c>
      <c r="F88" s="157">
        <f t="shared" si="56"/>
        <v>369.9200000000001</v>
      </c>
      <c r="G88" s="157">
        <f t="shared" si="56"/>
        <v>60.05</v>
      </c>
      <c r="H88" s="157">
        <f t="shared" si="56"/>
        <v>358.55000000000007</v>
      </c>
      <c r="I88" s="411">
        <f t="shared" si="56"/>
        <v>35382</v>
      </c>
      <c r="J88" s="400"/>
      <c r="K88" s="424">
        <f aca="true" t="shared" si="57" ref="K88:AU88">SUM(K32+K56+K72+K80+K87)</f>
        <v>244.93999999999997</v>
      </c>
      <c r="L88" s="158">
        <f t="shared" si="57"/>
        <v>13261</v>
      </c>
      <c r="M88" s="157">
        <f t="shared" si="57"/>
        <v>206.10999999999999</v>
      </c>
      <c r="N88" s="157">
        <f t="shared" si="57"/>
        <v>16.259999999999998</v>
      </c>
      <c r="O88" s="157">
        <f t="shared" si="57"/>
        <v>205.56</v>
      </c>
      <c r="P88" s="158">
        <f t="shared" si="57"/>
        <v>9930</v>
      </c>
      <c r="Q88" s="400"/>
      <c r="R88" s="157">
        <f t="shared" si="57"/>
        <v>615.68</v>
      </c>
      <c r="S88" s="158">
        <f t="shared" si="57"/>
        <v>37038</v>
      </c>
      <c r="T88" s="157">
        <f t="shared" si="57"/>
        <v>443.85999999999996</v>
      </c>
      <c r="U88" s="157">
        <f t="shared" si="57"/>
        <v>50.160000000000004</v>
      </c>
      <c r="V88" s="157">
        <f t="shared" si="57"/>
        <v>436.71999999999997</v>
      </c>
      <c r="W88" s="158">
        <f t="shared" si="57"/>
        <v>25270</v>
      </c>
      <c r="X88" s="158">
        <f t="shared" si="57"/>
        <v>106</v>
      </c>
      <c r="Y88" s="157">
        <f t="shared" si="57"/>
        <v>1222.12</v>
      </c>
      <c r="Z88" s="158">
        <f t="shared" si="57"/>
        <v>30718</v>
      </c>
      <c r="AA88" s="157">
        <f t="shared" si="57"/>
        <v>504.6600000000001</v>
      </c>
      <c r="AB88" s="157">
        <f t="shared" si="57"/>
        <v>38.720000000000006</v>
      </c>
      <c r="AC88" s="157">
        <f t="shared" si="57"/>
        <v>495.2900000000001</v>
      </c>
      <c r="AD88" s="158">
        <f t="shared" si="57"/>
        <v>20199</v>
      </c>
      <c r="AE88" s="158">
        <f t="shared" si="57"/>
        <v>130</v>
      </c>
      <c r="AF88" s="157">
        <f t="shared" si="57"/>
        <v>487.83</v>
      </c>
      <c r="AG88" s="158">
        <f t="shared" si="57"/>
        <v>27240</v>
      </c>
      <c r="AH88" s="157">
        <f t="shared" si="57"/>
        <v>395.25</v>
      </c>
      <c r="AI88" s="157">
        <f t="shared" si="57"/>
        <v>39.53000000000001</v>
      </c>
      <c r="AJ88" s="157">
        <f t="shared" si="57"/>
        <v>279.15999999999997</v>
      </c>
      <c r="AK88" s="158">
        <f t="shared" si="57"/>
        <v>19805</v>
      </c>
      <c r="AL88" s="400"/>
      <c r="AM88" s="157">
        <f t="shared" si="57"/>
        <v>276.86000000000007</v>
      </c>
      <c r="AN88" s="158">
        <f t="shared" si="57"/>
        <v>22285</v>
      </c>
      <c r="AO88" s="157">
        <f t="shared" si="57"/>
        <v>176.13000000000002</v>
      </c>
      <c r="AP88" s="157">
        <f t="shared" si="57"/>
        <v>14.42</v>
      </c>
      <c r="AQ88" s="157">
        <f t="shared" si="57"/>
        <v>165.74</v>
      </c>
      <c r="AR88" s="158">
        <f t="shared" si="57"/>
        <v>17952</v>
      </c>
      <c r="AS88" s="158">
        <f t="shared" si="57"/>
        <v>27</v>
      </c>
      <c r="AT88" s="157">
        <f t="shared" si="57"/>
        <v>545.6299999999999</v>
      </c>
      <c r="AU88" s="158">
        <f t="shared" si="57"/>
        <v>51031</v>
      </c>
      <c r="AV88" s="157">
        <f aca="true" t="shared" si="58" ref="AV88:CF88">SUM(AV32+AV56+AV72+AV80+AV87)</f>
        <v>433.76</v>
      </c>
      <c r="AW88" s="157">
        <f t="shared" si="58"/>
        <v>31.020000000000003</v>
      </c>
      <c r="AX88" s="157">
        <f t="shared" si="58"/>
        <v>414.18000000000006</v>
      </c>
      <c r="AY88" s="158">
        <f t="shared" si="58"/>
        <v>42064</v>
      </c>
      <c r="AZ88" s="158">
        <f t="shared" si="58"/>
        <v>0</v>
      </c>
      <c r="BA88" s="157">
        <f t="shared" si="58"/>
        <v>1679.45</v>
      </c>
      <c r="BB88" s="158">
        <f t="shared" si="58"/>
        <v>87606</v>
      </c>
      <c r="BC88" s="157">
        <f t="shared" si="58"/>
        <v>1468.26</v>
      </c>
      <c r="BD88" s="157">
        <f t="shared" si="58"/>
        <v>0</v>
      </c>
      <c r="BE88" s="157">
        <f t="shared" si="58"/>
        <v>1465.5</v>
      </c>
      <c r="BF88" s="158">
        <f t="shared" si="58"/>
        <v>68642</v>
      </c>
      <c r="BG88" s="158">
        <f t="shared" si="58"/>
        <v>5</v>
      </c>
      <c r="BH88" s="157">
        <f t="shared" si="58"/>
        <v>462.48</v>
      </c>
      <c r="BI88" s="158">
        <f t="shared" si="58"/>
        <v>57884</v>
      </c>
      <c r="BJ88" s="157">
        <f t="shared" si="58"/>
        <v>458.15</v>
      </c>
      <c r="BK88" s="157">
        <f t="shared" si="58"/>
        <v>14.49</v>
      </c>
      <c r="BL88" s="157">
        <f t="shared" si="58"/>
        <v>444.61</v>
      </c>
      <c r="BM88" s="158">
        <f t="shared" si="58"/>
        <v>57298</v>
      </c>
      <c r="BN88" s="158">
        <f t="shared" si="58"/>
        <v>10</v>
      </c>
      <c r="BO88" s="157">
        <f t="shared" si="58"/>
        <v>275.79</v>
      </c>
      <c r="BP88" s="158">
        <f t="shared" si="58"/>
        <v>30691</v>
      </c>
      <c r="BQ88" s="157">
        <f t="shared" si="58"/>
        <v>305.52</v>
      </c>
      <c r="BR88" s="157">
        <f t="shared" si="58"/>
        <v>12.370000000000001</v>
      </c>
      <c r="BS88" s="157">
        <f t="shared" si="58"/>
        <v>292.54</v>
      </c>
      <c r="BT88" s="158">
        <f t="shared" si="58"/>
        <v>28362</v>
      </c>
      <c r="BU88" s="158">
        <f t="shared" si="58"/>
        <v>10</v>
      </c>
      <c r="BV88" s="157">
        <f t="shared" si="58"/>
        <v>696.64</v>
      </c>
      <c r="BW88" s="158">
        <f t="shared" si="58"/>
        <v>71338</v>
      </c>
      <c r="BX88" s="157">
        <f t="shared" si="58"/>
        <v>630.49</v>
      </c>
      <c r="BY88" s="157">
        <f t="shared" si="58"/>
        <v>121.33000000000001</v>
      </c>
      <c r="BZ88" s="157">
        <f t="shared" si="58"/>
        <v>606.5000000000001</v>
      </c>
      <c r="CA88" s="158">
        <f t="shared" si="58"/>
        <v>60541</v>
      </c>
      <c r="CB88" s="158">
        <f t="shared" si="58"/>
        <v>0</v>
      </c>
      <c r="CC88" s="157">
        <f t="shared" si="58"/>
        <v>332.36</v>
      </c>
      <c r="CD88" s="158">
        <f t="shared" si="58"/>
        <v>14390</v>
      </c>
      <c r="CE88" s="157">
        <f t="shared" si="58"/>
        <v>210.89000000000001</v>
      </c>
      <c r="CF88" s="157">
        <f t="shared" si="58"/>
        <v>44.33</v>
      </c>
      <c r="CG88" s="157">
        <f aca="true" t="shared" si="59" ref="CG88:DQ88">SUM(CG32+CG56+CG72+CG80+CG87)</f>
        <v>208.38999999999996</v>
      </c>
      <c r="CH88" s="158">
        <f t="shared" si="59"/>
        <v>13383</v>
      </c>
      <c r="CI88" s="158">
        <f t="shared" si="59"/>
        <v>37</v>
      </c>
      <c r="CJ88" s="157">
        <f t="shared" si="59"/>
        <v>643.86</v>
      </c>
      <c r="CK88" s="158">
        <f t="shared" si="59"/>
        <v>39015</v>
      </c>
      <c r="CL88" s="157">
        <f t="shared" si="59"/>
        <v>482.6599999999999</v>
      </c>
      <c r="CM88" s="157">
        <f t="shared" si="59"/>
        <v>24.540000000000003</v>
      </c>
      <c r="CN88" s="157">
        <f t="shared" si="59"/>
        <v>476.10999999999996</v>
      </c>
      <c r="CO88" s="158">
        <f t="shared" si="59"/>
        <v>38081</v>
      </c>
      <c r="CP88" s="400"/>
      <c r="CQ88" s="157">
        <f t="shared" si="59"/>
        <v>456.7</v>
      </c>
      <c r="CR88" s="158">
        <f t="shared" si="59"/>
        <v>35970</v>
      </c>
      <c r="CS88" s="157">
        <f t="shared" si="59"/>
        <v>318.91</v>
      </c>
      <c r="CT88" s="157">
        <f t="shared" si="59"/>
        <v>17.89</v>
      </c>
      <c r="CU88" s="157">
        <f t="shared" si="59"/>
        <v>316.4500000000001</v>
      </c>
      <c r="CV88" s="158">
        <f t="shared" si="59"/>
        <v>37889</v>
      </c>
      <c r="CW88" s="158">
        <f t="shared" si="59"/>
        <v>4</v>
      </c>
      <c r="CX88" s="157">
        <f t="shared" si="59"/>
        <v>514.0299999999999</v>
      </c>
      <c r="CY88" s="158">
        <f t="shared" si="59"/>
        <v>34881</v>
      </c>
      <c r="CZ88" s="157">
        <f t="shared" si="59"/>
        <v>526.65</v>
      </c>
      <c r="DA88" s="157">
        <f t="shared" si="59"/>
        <v>113.04</v>
      </c>
      <c r="DB88" s="157">
        <f t="shared" si="59"/>
        <v>513.0899999999999</v>
      </c>
      <c r="DC88" s="158">
        <f t="shared" si="59"/>
        <v>35107</v>
      </c>
      <c r="DD88" s="158">
        <f t="shared" si="59"/>
        <v>22</v>
      </c>
      <c r="DE88" s="157">
        <f t="shared" si="59"/>
        <v>273.48</v>
      </c>
      <c r="DF88" s="158">
        <f t="shared" si="59"/>
        <v>55411</v>
      </c>
      <c r="DG88" s="157">
        <f t="shared" si="59"/>
        <v>251.96999999999997</v>
      </c>
      <c r="DH88" s="157">
        <f t="shared" si="59"/>
        <v>19.21</v>
      </c>
      <c r="DI88" s="157">
        <f t="shared" si="59"/>
        <v>251.29999999999998</v>
      </c>
      <c r="DJ88" s="158">
        <f t="shared" si="59"/>
        <v>69975</v>
      </c>
      <c r="DK88" s="158">
        <f t="shared" si="59"/>
        <v>0</v>
      </c>
      <c r="DL88" s="157">
        <f t="shared" si="59"/>
        <v>63.629999999999995</v>
      </c>
      <c r="DM88" s="158">
        <f t="shared" si="59"/>
        <v>12188</v>
      </c>
      <c r="DN88" s="157">
        <f t="shared" si="59"/>
        <v>37</v>
      </c>
      <c r="DO88" s="157">
        <f t="shared" si="59"/>
        <v>6.74</v>
      </c>
      <c r="DP88" s="157">
        <f t="shared" si="59"/>
        <v>35.4</v>
      </c>
      <c r="DQ88" s="158">
        <f t="shared" si="59"/>
        <v>8295</v>
      </c>
      <c r="DR88" s="400"/>
      <c r="DS88" s="157">
        <f aca="true" t="shared" si="60" ref="DS88:FC88">SUM(DS32+DS56+DS72+DS80+DS87)</f>
        <v>59.339999999999996</v>
      </c>
      <c r="DT88" s="158">
        <f t="shared" si="60"/>
        <v>2376</v>
      </c>
      <c r="DU88" s="157">
        <f t="shared" si="60"/>
        <v>12.73</v>
      </c>
      <c r="DV88" s="157">
        <f t="shared" si="60"/>
        <v>1.16</v>
      </c>
      <c r="DW88" s="157">
        <f t="shared" si="60"/>
        <v>11.32</v>
      </c>
      <c r="DX88" s="158">
        <f t="shared" si="60"/>
        <v>1808</v>
      </c>
      <c r="DY88" s="400"/>
      <c r="DZ88" s="157">
        <f t="shared" si="60"/>
        <v>296.45</v>
      </c>
      <c r="EA88" s="158">
        <f t="shared" si="60"/>
        <v>24465</v>
      </c>
      <c r="EB88" s="157">
        <f t="shared" si="60"/>
        <v>190.73</v>
      </c>
      <c r="EC88" s="157">
        <f t="shared" si="60"/>
        <v>41.25</v>
      </c>
      <c r="ED88" s="157">
        <f t="shared" si="60"/>
        <v>176.1</v>
      </c>
      <c r="EE88" s="158">
        <f t="shared" si="60"/>
        <v>20361</v>
      </c>
      <c r="EF88" s="400"/>
      <c r="EG88" s="157">
        <f t="shared" si="60"/>
        <v>54.519999999999996</v>
      </c>
      <c r="EH88" s="158">
        <f t="shared" si="60"/>
        <v>8537</v>
      </c>
      <c r="EI88" s="157">
        <f t="shared" si="60"/>
        <v>72.53000000000002</v>
      </c>
      <c r="EJ88" s="157">
        <f t="shared" si="60"/>
        <v>5.59</v>
      </c>
      <c r="EK88" s="157">
        <f t="shared" si="60"/>
        <v>55.57000000000001</v>
      </c>
      <c r="EL88" s="158">
        <f t="shared" si="60"/>
        <v>10763</v>
      </c>
      <c r="EM88" s="400"/>
      <c r="EN88" s="157">
        <f t="shared" si="60"/>
        <v>111.72999999999999</v>
      </c>
      <c r="EO88" s="158">
        <f t="shared" si="60"/>
        <v>1931</v>
      </c>
      <c r="EP88" s="157">
        <f t="shared" si="60"/>
        <v>26.740000000000002</v>
      </c>
      <c r="EQ88" s="157">
        <f t="shared" si="60"/>
        <v>1.9400000000000002</v>
      </c>
      <c r="ER88" s="157">
        <f t="shared" si="60"/>
        <v>21.04</v>
      </c>
      <c r="ES88" s="158">
        <f t="shared" si="60"/>
        <v>1207</v>
      </c>
      <c r="ET88" s="158">
        <f t="shared" si="60"/>
        <v>0</v>
      </c>
      <c r="EU88" s="157">
        <f t="shared" si="60"/>
        <v>35.6</v>
      </c>
      <c r="EV88" s="158">
        <f t="shared" si="60"/>
        <v>4480</v>
      </c>
      <c r="EW88" s="157">
        <f t="shared" si="60"/>
        <v>18.61</v>
      </c>
      <c r="EX88" s="157">
        <f t="shared" si="60"/>
        <v>1.46</v>
      </c>
      <c r="EY88" s="157">
        <f t="shared" si="60"/>
        <v>17.75</v>
      </c>
      <c r="EZ88" s="158">
        <f t="shared" si="60"/>
        <v>4150</v>
      </c>
      <c r="FA88" s="158">
        <f t="shared" si="60"/>
        <v>10</v>
      </c>
      <c r="FB88" s="157">
        <f t="shared" si="60"/>
        <v>40.589999999999996</v>
      </c>
      <c r="FC88" s="158">
        <f t="shared" si="60"/>
        <v>3656</v>
      </c>
      <c r="FD88" s="157">
        <f aca="true" t="shared" si="61" ref="FD88:GK88">SUM(FD32+FD56+FD72+FD80+FD87)</f>
        <v>22.14</v>
      </c>
      <c r="FE88" s="157">
        <f t="shared" si="61"/>
        <v>3.5999999999999996</v>
      </c>
      <c r="FF88" s="157">
        <f t="shared" si="61"/>
        <v>17.53</v>
      </c>
      <c r="FG88" s="158">
        <f t="shared" si="61"/>
        <v>3560</v>
      </c>
      <c r="FH88" s="400"/>
      <c r="FI88" s="157">
        <f t="shared" si="61"/>
        <v>5.5299999999999985</v>
      </c>
      <c r="FJ88" s="158">
        <f t="shared" si="61"/>
        <v>360</v>
      </c>
      <c r="FK88" s="157">
        <f t="shared" si="61"/>
        <v>0.84</v>
      </c>
      <c r="FL88" s="157">
        <f t="shared" si="61"/>
        <v>0.45999999999999996</v>
      </c>
      <c r="FM88" s="157">
        <f t="shared" si="61"/>
        <v>0.73</v>
      </c>
      <c r="FN88" s="158">
        <f t="shared" si="61"/>
        <v>236</v>
      </c>
      <c r="FO88" s="400"/>
      <c r="FP88" s="157">
        <f t="shared" si="61"/>
        <v>495.61</v>
      </c>
      <c r="FQ88" s="158">
        <f t="shared" si="61"/>
        <v>21133</v>
      </c>
      <c r="FR88" s="157">
        <f t="shared" si="61"/>
        <v>429.59999999999997</v>
      </c>
      <c r="FS88" s="157">
        <f t="shared" si="61"/>
        <v>29.21</v>
      </c>
      <c r="FT88" s="157">
        <f t="shared" si="61"/>
        <v>429.1600000000001</v>
      </c>
      <c r="FU88" s="158">
        <f t="shared" si="61"/>
        <v>13821</v>
      </c>
      <c r="FV88" s="400"/>
      <c r="FW88" s="157">
        <f t="shared" si="61"/>
        <v>179.59</v>
      </c>
      <c r="FX88" s="158">
        <f t="shared" si="61"/>
        <v>8051</v>
      </c>
      <c r="FY88" s="157">
        <f t="shared" si="61"/>
        <v>182.44</v>
      </c>
      <c r="FZ88" s="157">
        <f t="shared" si="61"/>
        <v>57.81</v>
      </c>
      <c r="GA88" s="157">
        <f t="shared" si="61"/>
        <v>186.11</v>
      </c>
      <c r="GB88" s="158">
        <f t="shared" si="61"/>
        <v>7637</v>
      </c>
      <c r="GC88" s="158">
        <f t="shared" si="61"/>
        <v>0</v>
      </c>
      <c r="GD88" s="467">
        <f t="shared" si="34"/>
        <v>0</v>
      </c>
      <c r="GE88" s="33">
        <f t="shared" si="61"/>
        <v>10525.89</v>
      </c>
      <c r="GF88" s="34">
        <f t="shared" si="61"/>
        <v>733385</v>
      </c>
      <c r="GG88" s="33">
        <f t="shared" si="61"/>
        <v>8176.549999999998</v>
      </c>
      <c r="GH88" s="33">
        <f t="shared" si="61"/>
        <v>766.58</v>
      </c>
      <c r="GI88" s="33">
        <f t="shared" si="61"/>
        <v>7880.399999999997</v>
      </c>
      <c r="GJ88" s="34">
        <f t="shared" si="61"/>
        <v>650955</v>
      </c>
      <c r="GK88" s="34">
        <f t="shared" si="61"/>
        <v>361</v>
      </c>
      <c r="GL88" s="19"/>
      <c r="GM88" s="19"/>
      <c r="GN88" s="19"/>
      <c r="GO88" s="19"/>
      <c r="GP88" s="19"/>
      <c r="GQ88" s="19"/>
      <c r="GU88" s="33"/>
      <c r="GV88" s="33"/>
      <c r="GW88" s="20"/>
    </row>
    <row r="89" spans="1:205" ht="15.75">
      <c r="A89" s="354">
        <v>78</v>
      </c>
      <c r="B89" s="119" t="s">
        <v>178</v>
      </c>
      <c r="C89" s="120" t="s">
        <v>383</v>
      </c>
      <c r="D89" s="140">
        <v>0</v>
      </c>
      <c r="E89" s="140">
        <v>0</v>
      </c>
      <c r="F89" s="140">
        <v>0</v>
      </c>
      <c r="G89" s="140">
        <v>0</v>
      </c>
      <c r="H89" s="140">
        <v>0</v>
      </c>
      <c r="I89" s="408">
        <v>0</v>
      </c>
      <c r="J89" s="397"/>
      <c r="K89" s="420">
        <v>0</v>
      </c>
      <c r="L89" s="140">
        <v>0</v>
      </c>
      <c r="M89" s="140">
        <v>0</v>
      </c>
      <c r="N89" s="140">
        <v>0</v>
      </c>
      <c r="O89" s="140">
        <v>0</v>
      </c>
      <c r="P89" s="140">
        <v>0</v>
      </c>
      <c r="Q89" s="397"/>
      <c r="R89" s="140">
        <v>0</v>
      </c>
      <c r="S89" s="140">
        <v>0</v>
      </c>
      <c r="T89" s="140">
        <v>0</v>
      </c>
      <c r="U89" s="140">
        <v>0</v>
      </c>
      <c r="V89" s="140">
        <v>0</v>
      </c>
      <c r="W89" s="140">
        <v>0</v>
      </c>
      <c r="X89" s="397"/>
      <c r="Y89" s="140">
        <v>0</v>
      </c>
      <c r="Z89" s="140">
        <v>0</v>
      </c>
      <c r="AA89" s="140">
        <v>0</v>
      </c>
      <c r="AB89" s="140">
        <v>0</v>
      </c>
      <c r="AC89" s="140">
        <v>0</v>
      </c>
      <c r="AD89" s="140">
        <v>0</v>
      </c>
      <c r="AE89" s="140">
        <v>0</v>
      </c>
      <c r="AF89" s="140">
        <v>0</v>
      </c>
      <c r="AG89" s="140">
        <v>0</v>
      </c>
      <c r="AH89" s="140">
        <v>0</v>
      </c>
      <c r="AI89" s="140">
        <v>0</v>
      </c>
      <c r="AJ89" s="140">
        <v>0</v>
      </c>
      <c r="AK89" s="140">
        <v>0</v>
      </c>
      <c r="AL89" s="397"/>
      <c r="AM89" s="140">
        <v>0</v>
      </c>
      <c r="AN89" s="140">
        <v>0</v>
      </c>
      <c r="AO89" s="140">
        <v>0</v>
      </c>
      <c r="AP89" s="140">
        <v>0</v>
      </c>
      <c r="AQ89" s="140">
        <v>0</v>
      </c>
      <c r="AR89" s="140">
        <v>0</v>
      </c>
      <c r="AS89" s="140">
        <v>0</v>
      </c>
      <c r="AT89" s="140">
        <v>0</v>
      </c>
      <c r="AU89" s="140">
        <v>0</v>
      </c>
      <c r="AV89" s="140">
        <v>0</v>
      </c>
      <c r="AW89" s="140">
        <v>0</v>
      </c>
      <c r="AX89" s="140">
        <v>0</v>
      </c>
      <c r="AY89" s="140">
        <v>0</v>
      </c>
      <c r="AZ89" s="397"/>
      <c r="BA89" s="140">
        <v>0</v>
      </c>
      <c r="BB89" s="140">
        <v>0</v>
      </c>
      <c r="BC89" s="140">
        <v>0</v>
      </c>
      <c r="BD89" s="140">
        <v>0</v>
      </c>
      <c r="BE89" s="140">
        <v>0</v>
      </c>
      <c r="BF89" s="140">
        <v>0</v>
      </c>
      <c r="BG89" s="140">
        <v>0</v>
      </c>
      <c r="BH89" s="140">
        <v>0</v>
      </c>
      <c r="BI89" s="140">
        <v>0</v>
      </c>
      <c r="BJ89" s="140">
        <v>0</v>
      </c>
      <c r="BK89" s="140">
        <v>0</v>
      </c>
      <c r="BL89" s="140">
        <v>0</v>
      </c>
      <c r="BM89" s="140">
        <v>0</v>
      </c>
      <c r="BN89" s="397"/>
      <c r="BO89" s="140">
        <v>0</v>
      </c>
      <c r="BP89" s="140">
        <v>0</v>
      </c>
      <c r="BQ89" s="140">
        <v>0</v>
      </c>
      <c r="BR89" s="140">
        <v>0</v>
      </c>
      <c r="BS89" s="140">
        <v>0</v>
      </c>
      <c r="BT89" s="140">
        <v>0</v>
      </c>
      <c r="BU89" s="397"/>
      <c r="BV89" s="140">
        <v>0</v>
      </c>
      <c r="BW89" s="140">
        <v>0</v>
      </c>
      <c r="BX89" s="140">
        <v>0</v>
      </c>
      <c r="BY89" s="140">
        <v>0</v>
      </c>
      <c r="BZ89" s="140">
        <v>0</v>
      </c>
      <c r="CA89" s="140">
        <v>0</v>
      </c>
      <c r="CB89" s="397"/>
      <c r="CC89" s="140">
        <v>0</v>
      </c>
      <c r="CD89" s="140">
        <v>0</v>
      </c>
      <c r="CE89" s="140">
        <v>0</v>
      </c>
      <c r="CF89" s="140">
        <v>0</v>
      </c>
      <c r="CG89" s="140">
        <v>0</v>
      </c>
      <c r="CH89" s="140">
        <v>0</v>
      </c>
      <c r="CI89" s="397"/>
      <c r="CJ89" s="140">
        <v>0</v>
      </c>
      <c r="CK89" s="140">
        <v>0</v>
      </c>
      <c r="CL89" s="140">
        <v>0</v>
      </c>
      <c r="CM89" s="140">
        <v>0</v>
      </c>
      <c r="CN89" s="140">
        <v>0</v>
      </c>
      <c r="CO89" s="140">
        <v>0</v>
      </c>
      <c r="CP89" s="397"/>
      <c r="CQ89" s="140">
        <v>0</v>
      </c>
      <c r="CR89" s="140">
        <v>0</v>
      </c>
      <c r="CS89" s="140">
        <v>0</v>
      </c>
      <c r="CT89" s="140">
        <v>0</v>
      </c>
      <c r="CU89" s="140">
        <v>0</v>
      </c>
      <c r="CV89" s="140">
        <v>0</v>
      </c>
      <c r="CW89" s="397"/>
      <c r="CX89" s="140">
        <v>0</v>
      </c>
      <c r="CY89" s="140">
        <v>0</v>
      </c>
      <c r="CZ89" s="140">
        <v>0</v>
      </c>
      <c r="DA89" s="140">
        <v>0</v>
      </c>
      <c r="DB89" s="140">
        <v>0</v>
      </c>
      <c r="DC89" s="140">
        <v>0</v>
      </c>
      <c r="DD89" s="397"/>
      <c r="DE89" s="140">
        <v>0</v>
      </c>
      <c r="DF89" s="140">
        <v>0</v>
      </c>
      <c r="DG89" s="140">
        <v>0</v>
      </c>
      <c r="DH89" s="140">
        <v>0</v>
      </c>
      <c r="DI89" s="140">
        <v>0</v>
      </c>
      <c r="DJ89" s="140">
        <v>0</v>
      </c>
      <c r="DK89" s="397"/>
      <c r="DL89" s="140">
        <v>0</v>
      </c>
      <c r="DM89" s="140">
        <v>0</v>
      </c>
      <c r="DN89" s="140">
        <v>0</v>
      </c>
      <c r="DO89" s="140">
        <v>0</v>
      </c>
      <c r="DP89" s="140">
        <v>0</v>
      </c>
      <c r="DQ89" s="140">
        <v>0</v>
      </c>
      <c r="DR89" s="397"/>
      <c r="DS89" s="140">
        <v>0</v>
      </c>
      <c r="DT89" s="140">
        <v>0</v>
      </c>
      <c r="DU89" s="140">
        <v>0</v>
      </c>
      <c r="DV89" s="140">
        <v>0</v>
      </c>
      <c r="DW89" s="140">
        <v>0</v>
      </c>
      <c r="DX89" s="140">
        <v>0</v>
      </c>
      <c r="DY89" s="397"/>
      <c r="DZ89" s="140">
        <v>0</v>
      </c>
      <c r="EA89" s="140">
        <v>0</v>
      </c>
      <c r="EB89" s="140">
        <v>0</v>
      </c>
      <c r="EC89" s="140">
        <v>0</v>
      </c>
      <c r="ED89" s="140">
        <v>0</v>
      </c>
      <c r="EE89" s="140">
        <v>0</v>
      </c>
      <c r="EF89" s="397"/>
      <c r="EG89" s="140">
        <v>0</v>
      </c>
      <c r="EH89" s="140">
        <v>0</v>
      </c>
      <c r="EI89" s="140">
        <v>0</v>
      </c>
      <c r="EJ89" s="140">
        <v>0</v>
      </c>
      <c r="EK89" s="140">
        <v>0</v>
      </c>
      <c r="EL89" s="140">
        <v>0</v>
      </c>
      <c r="EM89" s="397"/>
      <c r="EN89" s="140">
        <v>0</v>
      </c>
      <c r="EO89" s="140">
        <v>0</v>
      </c>
      <c r="EP89" s="140">
        <v>0</v>
      </c>
      <c r="EQ89" s="140">
        <v>0</v>
      </c>
      <c r="ER89" s="140">
        <v>0</v>
      </c>
      <c r="ES89" s="140">
        <v>0</v>
      </c>
      <c r="ET89" s="397"/>
      <c r="EU89" s="140">
        <v>0</v>
      </c>
      <c r="EV89" s="140">
        <v>0</v>
      </c>
      <c r="EW89" s="140">
        <v>0</v>
      </c>
      <c r="EX89" s="140">
        <v>0</v>
      </c>
      <c r="EY89" s="140">
        <v>0</v>
      </c>
      <c r="EZ89" s="140">
        <v>0</v>
      </c>
      <c r="FA89" s="140">
        <v>0</v>
      </c>
      <c r="FB89" s="140">
        <v>0</v>
      </c>
      <c r="FC89" s="140">
        <v>0</v>
      </c>
      <c r="FD89" s="140">
        <v>0</v>
      </c>
      <c r="FE89" s="140">
        <v>0</v>
      </c>
      <c r="FF89" s="140">
        <v>0</v>
      </c>
      <c r="FG89" s="140">
        <v>0</v>
      </c>
      <c r="FH89" s="397"/>
      <c r="FI89" s="140">
        <v>0</v>
      </c>
      <c r="FJ89" s="140">
        <v>0</v>
      </c>
      <c r="FK89" s="140">
        <v>0</v>
      </c>
      <c r="FL89" s="140">
        <v>0</v>
      </c>
      <c r="FM89" s="140">
        <v>0</v>
      </c>
      <c r="FN89" s="140">
        <v>0</v>
      </c>
      <c r="FO89" s="397"/>
      <c r="FP89" s="140">
        <v>0</v>
      </c>
      <c r="FQ89" s="140">
        <v>0</v>
      </c>
      <c r="FR89" s="140">
        <v>0</v>
      </c>
      <c r="FS89" s="140">
        <v>0</v>
      </c>
      <c r="FT89" s="140">
        <v>0</v>
      </c>
      <c r="FU89" s="140">
        <v>0</v>
      </c>
      <c r="FV89" s="397"/>
      <c r="FW89" s="140">
        <v>0</v>
      </c>
      <c r="FX89" s="140">
        <v>0</v>
      </c>
      <c r="FY89" s="140">
        <v>0</v>
      </c>
      <c r="FZ89" s="140">
        <v>0</v>
      </c>
      <c r="GA89" s="140">
        <v>0</v>
      </c>
      <c r="GB89" s="140">
        <v>0</v>
      </c>
      <c r="GC89" s="397"/>
      <c r="GD89" s="467" t="str">
        <f t="shared" si="34"/>
        <v>BCK-75 </v>
      </c>
      <c r="GE89" s="18">
        <f aca="true" t="shared" si="62" ref="GE89:GK89">D89+K89+R89+Y89+AF89+AM89+AT89+BA89+BH89+BO89+BV89+CC89+CJ89+CQ89+CX89+DE89+DL89+DS89+DZ89+EG89+EN89+EU89+FB89+FI89+FP89+FW89</f>
        <v>0</v>
      </c>
      <c r="GF89" s="17">
        <f t="shared" si="62"/>
        <v>0</v>
      </c>
      <c r="GG89" s="18">
        <f t="shared" si="62"/>
        <v>0</v>
      </c>
      <c r="GH89" s="18">
        <f t="shared" si="62"/>
        <v>0</v>
      </c>
      <c r="GI89" s="18">
        <f t="shared" si="62"/>
        <v>0</v>
      </c>
      <c r="GJ89" s="17">
        <f t="shared" si="62"/>
        <v>0</v>
      </c>
      <c r="GK89" s="483">
        <f t="shared" si="62"/>
        <v>0</v>
      </c>
      <c r="GL89" s="19"/>
      <c r="GM89" s="19"/>
      <c r="GN89" s="19"/>
      <c r="GO89" s="19"/>
      <c r="GP89" s="19"/>
      <c r="GQ89" s="19"/>
      <c r="GU89" s="20"/>
      <c r="GW89" s="20"/>
    </row>
    <row r="90" spans="1:205" ht="15.75">
      <c r="A90" s="355" t="s">
        <v>6</v>
      </c>
      <c r="B90" s="35"/>
      <c r="C90" s="31" t="s">
        <v>213</v>
      </c>
      <c r="D90" s="157">
        <f aca="true" t="shared" si="63" ref="D90:BO90">SUM(D88+D89)</f>
        <v>455.45</v>
      </c>
      <c r="E90" s="158">
        <f t="shared" si="63"/>
        <v>37449</v>
      </c>
      <c r="F90" s="157">
        <f t="shared" si="63"/>
        <v>369.9200000000001</v>
      </c>
      <c r="G90" s="157">
        <f t="shared" si="63"/>
        <v>60.05</v>
      </c>
      <c r="H90" s="157">
        <f t="shared" si="63"/>
        <v>358.55000000000007</v>
      </c>
      <c r="I90" s="412">
        <f t="shared" si="63"/>
        <v>35382</v>
      </c>
      <c r="J90" s="401"/>
      <c r="K90" s="424">
        <f t="shared" si="63"/>
        <v>244.93999999999997</v>
      </c>
      <c r="L90" s="158">
        <f t="shared" si="63"/>
        <v>13261</v>
      </c>
      <c r="M90" s="157">
        <f t="shared" si="63"/>
        <v>206.10999999999999</v>
      </c>
      <c r="N90" s="157">
        <f t="shared" si="63"/>
        <v>16.259999999999998</v>
      </c>
      <c r="O90" s="157">
        <f t="shared" si="63"/>
        <v>205.56</v>
      </c>
      <c r="P90" s="158">
        <f t="shared" si="63"/>
        <v>9930</v>
      </c>
      <c r="Q90" s="401"/>
      <c r="R90" s="157">
        <f t="shared" si="63"/>
        <v>615.68</v>
      </c>
      <c r="S90" s="158">
        <f t="shared" si="63"/>
        <v>37038</v>
      </c>
      <c r="T90" s="157">
        <f t="shared" si="63"/>
        <v>443.85999999999996</v>
      </c>
      <c r="U90" s="157">
        <f t="shared" si="63"/>
        <v>50.160000000000004</v>
      </c>
      <c r="V90" s="157">
        <f t="shared" si="63"/>
        <v>436.71999999999997</v>
      </c>
      <c r="W90" s="158">
        <f t="shared" si="63"/>
        <v>25270</v>
      </c>
      <c r="X90" s="401"/>
      <c r="Y90" s="157">
        <f t="shared" si="63"/>
        <v>1222.12</v>
      </c>
      <c r="Z90" s="158">
        <f t="shared" si="63"/>
        <v>30718</v>
      </c>
      <c r="AA90" s="157">
        <f t="shared" si="63"/>
        <v>504.6600000000001</v>
      </c>
      <c r="AB90" s="157">
        <f t="shared" si="63"/>
        <v>38.720000000000006</v>
      </c>
      <c r="AC90" s="157">
        <f t="shared" si="63"/>
        <v>495.2900000000001</v>
      </c>
      <c r="AD90" s="158">
        <f t="shared" si="63"/>
        <v>20199</v>
      </c>
      <c r="AE90" s="158">
        <f t="shared" si="63"/>
        <v>130</v>
      </c>
      <c r="AF90" s="157">
        <f t="shared" si="63"/>
        <v>487.83</v>
      </c>
      <c r="AG90" s="158">
        <f t="shared" si="63"/>
        <v>27240</v>
      </c>
      <c r="AH90" s="157">
        <f t="shared" si="63"/>
        <v>395.25</v>
      </c>
      <c r="AI90" s="157">
        <f t="shared" si="63"/>
        <v>39.53000000000001</v>
      </c>
      <c r="AJ90" s="157">
        <f t="shared" si="63"/>
        <v>279.15999999999997</v>
      </c>
      <c r="AK90" s="158">
        <f t="shared" si="63"/>
        <v>19805</v>
      </c>
      <c r="AL90" s="401"/>
      <c r="AM90" s="157">
        <f t="shared" si="63"/>
        <v>276.86000000000007</v>
      </c>
      <c r="AN90" s="158">
        <f t="shared" si="63"/>
        <v>22285</v>
      </c>
      <c r="AO90" s="157">
        <f t="shared" si="63"/>
        <v>176.13000000000002</v>
      </c>
      <c r="AP90" s="157">
        <f t="shared" si="63"/>
        <v>14.42</v>
      </c>
      <c r="AQ90" s="157">
        <f t="shared" si="63"/>
        <v>165.74</v>
      </c>
      <c r="AR90" s="158">
        <f t="shared" si="63"/>
        <v>17952</v>
      </c>
      <c r="AS90" s="158">
        <f t="shared" si="63"/>
        <v>27</v>
      </c>
      <c r="AT90" s="157">
        <f t="shared" si="63"/>
        <v>545.6299999999999</v>
      </c>
      <c r="AU90" s="158">
        <f t="shared" si="63"/>
        <v>51031</v>
      </c>
      <c r="AV90" s="157">
        <f t="shared" si="63"/>
        <v>433.76</v>
      </c>
      <c r="AW90" s="157">
        <f t="shared" si="63"/>
        <v>31.020000000000003</v>
      </c>
      <c r="AX90" s="157">
        <f t="shared" si="63"/>
        <v>414.18000000000006</v>
      </c>
      <c r="AY90" s="158">
        <f t="shared" si="63"/>
        <v>42064</v>
      </c>
      <c r="AZ90" s="158">
        <f t="shared" si="63"/>
        <v>0</v>
      </c>
      <c r="BA90" s="157">
        <f t="shared" si="63"/>
        <v>1679.45</v>
      </c>
      <c r="BB90" s="158">
        <f t="shared" si="63"/>
        <v>87606</v>
      </c>
      <c r="BC90" s="157">
        <f t="shared" si="63"/>
        <v>1468.26</v>
      </c>
      <c r="BD90" s="157">
        <f t="shared" si="63"/>
        <v>0</v>
      </c>
      <c r="BE90" s="157">
        <f t="shared" si="63"/>
        <v>1465.5</v>
      </c>
      <c r="BF90" s="158">
        <f t="shared" si="63"/>
        <v>68642</v>
      </c>
      <c r="BG90" s="158">
        <f t="shared" si="63"/>
        <v>5</v>
      </c>
      <c r="BH90" s="157">
        <f t="shared" si="63"/>
        <v>462.48</v>
      </c>
      <c r="BI90" s="158">
        <f t="shared" si="63"/>
        <v>57884</v>
      </c>
      <c r="BJ90" s="157">
        <f t="shared" si="63"/>
        <v>458.15</v>
      </c>
      <c r="BK90" s="157">
        <f t="shared" si="63"/>
        <v>14.49</v>
      </c>
      <c r="BL90" s="157">
        <f t="shared" si="63"/>
        <v>444.61</v>
      </c>
      <c r="BM90" s="158">
        <f t="shared" si="63"/>
        <v>57298</v>
      </c>
      <c r="BN90" s="401"/>
      <c r="BO90" s="157">
        <f t="shared" si="63"/>
        <v>275.79</v>
      </c>
      <c r="BP90" s="158">
        <f>SUM(BP88+BP89)</f>
        <v>30691</v>
      </c>
      <c r="BQ90" s="157">
        <f>SUM(BQ88+BQ89)</f>
        <v>305.52</v>
      </c>
      <c r="BR90" s="157">
        <f>SUM(BR88+BR89)</f>
        <v>12.370000000000001</v>
      </c>
      <c r="BS90" s="157">
        <f>SUM(BS88+BS89)</f>
        <v>292.54</v>
      </c>
      <c r="BT90" s="158">
        <f aca="true" t="shared" si="64" ref="BT90:EE90">SUM(BT88+BT89)</f>
        <v>28362</v>
      </c>
      <c r="BU90" s="401"/>
      <c r="BV90" s="157">
        <f t="shared" si="64"/>
        <v>696.64</v>
      </c>
      <c r="BW90" s="158">
        <f t="shared" si="64"/>
        <v>71338</v>
      </c>
      <c r="BX90" s="157">
        <f>SUM(BX88+BX89)</f>
        <v>630.49</v>
      </c>
      <c r="BY90" s="157">
        <f>SUM(BY88+BY89)</f>
        <v>121.33000000000001</v>
      </c>
      <c r="BZ90" s="157">
        <f>SUM(BZ88+BZ89)</f>
        <v>606.5000000000001</v>
      </c>
      <c r="CA90" s="158">
        <f t="shared" si="64"/>
        <v>60541</v>
      </c>
      <c r="CB90" s="401"/>
      <c r="CC90" s="157">
        <f t="shared" si="64"/>
        <v>332.36</v>
      </c>
      <c r="CD90" s="158">
        <f t="shared" si="64"/>
        <v>14390</v>
      </c>
      <c r="CE90" s="157">
        <f>SUM(CE88+CE89)</f>
        <v>210.89000000000001</v>
      </c>
      <c r="CF90" s="157">
        <f>SUM(CF88+CF89)</f>
        <v>44.33</v>
      </c>
      <c r="CG90" s="157">
        <f t="shared" si="64"/>
        <v>208.38999999999996</v>
      </c>
      <c r="CH90" s="158">
        <f t="shared" si="64"/>
        <v>13383</v>
      </c>
      <c r="CI90" s="401"/>
      <c r="CJ90" s="157">
        <f t="shared" si="64"/>
        <v>643.86</v>
      </c>
      <c r="CK90" s="158">
        <f t="shared" si="64"/>
        <v>39015</v>
      </c>
      <c r="CL90" s="157">
        <f t="shared" si="64"/>
        <v>482.6599999999999</v>
      </c>
      <c r="CM90" s="157">
        <f>SUM(CM88+CM89)</f>
        <v>24.540000000000003</v>
      </c>
      <c r="CN90" s="157">
        <f>SUM(CN88+CN89)</f>
        <v>476.10999999999996</v>
      </c>
      <c r="CO90" s="158">
        <f t="shared" si="64"/>
        <v>38081</v>
      </c>
      <c r="CP90" s="401"/>
      <c r="CQ90" s="157">
        <f t="shared" si="64"/>
        <v>456.7</v>
      </c>
      <c r="CR90" s="158">
        <f t="shared" si="64"/>
        <v>35970</v>
      </c>
      <c r="CS90" s="157">
        <f>SUM(CS88+CS89)</f>
        <v>318.91</v>
      </c>
      <c r="CT90" s="157">
        <f>SUM(CT88+CT89)</f>
        <v>17.89</v>
      </c>
      <c r="CU90" s="157">
        <f>SUM(CU88+CU89)</f>
        <v>316.4500000000001</v>
      </c>
      <c r="CV90" s="158">
        <f t="shared" si="64"/>
        <v>37889</v>
      </c>
      <c r="CW90" s="401"/>
      <c r="CX90" s="157">
        <f t="shared" si="64"/>
        <v>514.0299999999999</v>
      </c>
      <c r="CY90" s="158">
        <f t="shared" si="64"/>
        <v>34881</v>
      </c>
      <c r="CZ90" s="157">
        <f>SUM(CZ88+CZ89)</f>
        <v>526.65</v>
      </c>
      <c r="DA90" s="157">
        <f>SUM(DA88+DA89)</f>
        <v>113.04</v>
      </c>
      <c r="DB90" s="157">
        <f>SUM(DB88+DB89)</f>
        <v>513.0899999999999</v>
      </c>
      <c r="DC90" s="158">
        <f t="shared" si="64"/>
        <v>35107</v>
      </c>
      <c r="DD90" s="401"/>
      <c r="DE90" s="157">
        <f t="shared" si="64"/>
        <v>273.48</v>
      </c>
      <c r="DF90" s="158">
        <f t="shared" si="64"/>
        <v>55411</v>
      </c>
      <c r="DG90" s="157">
        <f t="shared" si="64"/>
        <v>251.96999999999997</v>
      </c>
      <c r="DH90" s="157">
        <f>SUM(DH88+DH89)</f>
        <v>19.21</v>
      </c>
      <c r="DI90" s="157">
        <f>SUM(DI88+DI89)</f>
        <v>251.29999999999998</v>
      </c>
      <c r="DJ90" s="158">
        <f t="shared" si="64"/>
        <v>69975</v>
      </c>
      <c r="DK90" s="158">
        <f t="shared" si="64"/>
        <v>0</v>
      </c>
      <c r="DL90" s="157">
        <f t="shared" si="64"/>
        <v>63.629999999999995</v>
      </c>
      <c r="DM90" s="158">
        <f t="shared" si="64"/>
        <v>12188</v>
      </c>
      <c r="DN90" s="157">
        <f>SUM(DN88+DN89)</f>
        <v>37</v>
      </c>
      <c r="DO90" s="157">
        <f>SUM(DO88+DO89)</f>
        <v>6.74</v>
      </c>
      <c r="DP90" s="157">
        <f>SUM(DP88+DP89)</f>
        <v>35.4</v>
      </c>
      <c r="DQ90" s="158">
        <f t="shared" si="64"/>
        <v>8295</v>
      </c>
      <c r="DR90" s="401"/>
      <c r="DS90" s="157">
        <f t="shared" si="64"/>
        <v>59.339999999999996</v>
      </c>
      <c r="DT90" s="157">
        <f t="shared" si="64"/>
        <v>2376</v>
      </c>
      <c r="DU90" s="157">
        <f t="shared" si="64"/>
        <v>12.73</v>
      </c>
      <c r="DV90" s="157">
        <f t="shared" si="64"/>
        <v>1.16</v>
      </c>
      <c r="DW90" s="157">
        <f t="shared" si="64"/>
        <v>11.32</v>
      </c>
      <c r="DX90" s="158">
        <f t="shared" si="64"/>
        <v>1808</v>
      </c>
      <c r="DY90" s="401"/>
      <c r="DZ90" s="157">
        <f t="shared" si="64"/>
        <v>296.45</v>
      </c>
      <c r="EA90" s="158">
        <f t="shared" si="64"/>
        <v>24465</v>
      </c>
      <c r="EB90" s="157">
        <f>SUM(EB88+EB89)</f>
        <v>190.73</v>
      </c>
      <c r="EC90" s="157">
        <f>SUM(EC88+EC89)</f>
        <v>41.25</v>
      </c>
      <c r="ED90" s="157">
        <f>SUM(ED88+ED89)</f>
        <v>176.1</v>
      </c>
      <c r="EE90" s="158">
        <f t="shared" si="64"/>
        <v>20361</v>
      </c>
      <c r="EF90" s="401"/>
      <c r="EG90" s="157">
        <f aca="true" t="shared" si="65" ref="EG90:GB90">SUM(EG88+EG89)</f>
        <v>54.519999999999996</v>
      </c>
      <c r="EH90" s="158">
        <f t="shared" si="65"/>
        <v>8537</v>
      </c>
      <c r="EI90" s="157">
        <f t="shared" si="65"/>
        <v>72.53000000000002</v>
      </c>
      <c r="EJ90" s="157">
        <f>SUM(EJ88+EJ89)</f>
        <v>5.59</v>
      </c>
      <c r="EK90" s="157">
        <f>SUM(EK88+EK89)</f>
        <v>55.57000000000001</v>
      </c>
      <c r="EL90" s="158">
        <f t="shared" si="65"/>
        <v>10763</v>
      </c>
      <c r="EM90" s="401"/>
      <c r="EN90" s="157">
        <f t="shared" si="65"/>
        <v>111.72999999999999</v>
      </c>
      <c r="EO90" s="158">
        <f t="shared" si="65"/>
        <v>1931</v>
      </c>
      <c r="EP90" s="157">
        <f>SUM(EP88+EP89)</f>
        <v>26.740000000000002</v>
      </c>
      <c r="EQ90" s="157">
        <f>SUM(EQ88+EQ89)</f>
        <v>1.9400000000000002</v>
      </c>
      <c r="ER90" s="157">
        <f>SUM(ER88+ER89)</f>
        <v>21.04</v>
      </c>
      <c r="ES90" s="158">
        <f t="shared" si="65"/>
        <v>1207</v>
      </c>
      <c r="ET90" s="158">
        <f t="shared" si="65"/>
        <v>0</v>
      </c>
      <c r="EU90" s="157">
        <f t="shared" si="65"/>
        <v>35.6</v>
      </c>
      <c r="EV90" s="158">
        <f t="shared" si="65"/>
        <v>4480</v>
      </c>
      <c r="EW90" s="157">
        <f>SUM(EW88+EW89)</f>
        <v>18.61</v>
      </c>
      <c r="EX90" s="157">
        <f>SUM(EX88+EX89)</f>
        <v>1.46</v>
      </c>
      <c r="EY90" s="157">
        <f>SUM(EY88+EY89)</f>
        <v>17.75</v>
      </c>
      <c r="EZ90" s="158">
        <f t="shared" si="65"/>
        <v>4150</v>
      </c>
      <c r="FA90" s="158">
        <f t="shared" si="65"/>
        <v>10</v>
      </c>
      <c r="FB90" s="157">
        <f t="shared" si="65"/>
        <v>40.589999999999996</v>
      </c>
      <c r="FC90" s="158">
        <f t="shared" si="65"/>
        <v>3656</v>
      </c>
      <c r="FD90" s="157">
        <f t="shared" si="65"/>
        <v>22.14</v>
      </c>
      <c r="FE90" s="157">
        <f>SUM(FE88+FE89)</f>
        <v>3.5999999999999996</v>
      </c>
      <c r="FF90" s="157">
        <f>SUM(FF88+FF89)</f>
        <v>17.53</v>
      </c>
      <c r="FG90" s="158">
        <f t="shared" si="65"/>
        <v>3560</v>
      </c>
      <c r="FH90" s="401"/>
      <c r="FI90" s="157">
        <f t="shared" si="65"/>
        <v>5.5299999999999985</v>
      </c>
      <c r="FJ90" s="158">
        <f t="shared" si="65"/>
        <v>360</v>
      </c>
      <c r="FK90" s="157">
        <f>SUM(FK88+FK89)</f>
        <v>0.84</v>
      </c>
      <c r="FL90" s="157">
        <f>SUM(FL88+FL89)</f>
        <v>0.45999999999999996</v>
      </c>
      <c r="FM90" s="157">
        <f>SUM(FM88+FM89)</f>
        <v>0.73</v>
      </c>
      <c r="FN90" s="158">
        <f t="shared" si="65"/>
        <v>236</v>
      </c>
      <c r="FO90" s="401"/>
      <c r="FP90" s="157">
        <f t="shared" si="65"/>
        <v>495.61</v>
      </c>
      <c r="FQ90" s="158">
        <f t="shared" si="65"/>
        <v>21133</v>
      </c>
      <c r="FR90" s="157">
        <f>SUM(FR88+FR89)</f>
        <v>429.59999999999997</v>
      </c>
      <c r="FS90" s="157">
        <f>SUM(FS88+FS89)</f>
        <v>29.21</v>
      </c>
      <c r="FT90" s="157">
        <f>SUM(FT88+FT89)</f>
        <v>429.1600000000001</v>
      </c>
      <c r="FU90" s="158">
        <f t="shared" si="65"/>
        <v>13821</v>
      </c>
      <c r="FV90" s="401"/>
      <c r="FW90" s="157">
        <f t="shared" si="65"/>
        <v>179.59</v>
      </c>
      <c r="FX90" s="158">
        <f t="shared" si="65"/>
        <v>8051</v>
      </c>
      <c r="FY90" s="157">
        <f t="shared" si="65"/>
        <v>182.44</v>
      </c>
      <c r="FZ90" s="157">
        <f>SUM(FZ88+FZ89)</f>
        <v>57.81</v>
      </c>
      <c r="GA90" s="157">
        <f>SUM(GA88+GA89)</f>
        <v>186.11</v>
      </c>
      <c r="GB90" s="158">
        <f t="shared" si="65"/>
        <v>7637</v>
      </c>
      <c r="GC90" s="401"/>
      <c r="GD90" s="467">
        <f t="shared" si="34"/>
        <v>0</v>
      </c>
      <c r="GE90" s="33">
        <f aca="true" t="shared" si="66" ref="GE90:GK90">SUM(GE88+GE89)</f>
        <v>10525.89</v>
      </c>
      <c r="GF90" s="34">
        <f t="shared" si="66"/>
        <v>733385</v>
      </c>
      <c r="GG90" s="33">
        <f t="shared" si="66"/>
        <v>8176.549999999998</v>
      </c>
      <c r="GH90" s="33">
        <f t="shared" si="66"/>
        <v>766.58</v>
      </c>
      <c r="GI90" s="33">
        <f t="shared" si="66"/>
        <v>7880.399999999997</v>
      </c>
      <c r="GJ90" s="34">
        <f t="shared" si="66"/>
        <v>650955</v>
      </c>
      <c r="GK90" s="485">
        <f t="shared" si="66"/>
        <v>361</v>
      </c>
      <c r="GL90" s="19"/>
      <c r="GM90" s="19"/>
      <c r="GN90" s="19"/>
      <c r="GO90" s="19"/>
      <c r="GP90" s="19"/>
      <c r="GQ90" s="19"/>
      <c r="GU90" s="33"/>
      <c r="GV90" s="33"/>
      <c r="GW90" s="20"/>
    </row>
    <row r="91" spans="1:199" ht="12.75">
      <c r="A91" s="356"/>
      <c r="B91" s="19"/>
      <c r="C91" s="19"/>
      <c r="D91" s="19"/>
      <c r="E91" s="19"/>
      <c r="F91" s="19"/>
      <c r="G91" s="19"/>
      <c r="H91" s="19"/>
      <c r="I91" s="19"/>
      <c r="J91" s="394"/>
      <c r="K91" s="19"/>
      <c r="L91" s="19"/>
      <c r="M91" s="19"/>
      <c r="N91" s="19"/>
      <c r="O91" s="19"/>
      <c r="P91" s="19"/>
      <c r="Q91" s="394"/>
      <c r="R91" s="312"/>
      <c r="S91" s="312"/>
      <c r="T91" s="312"/>
      <c r="U91" s="312"/>
      <c r="V91" s="312"/>
      <c r="W91" s="312"/>
      <c r="X91" s="394"/>
      <c r="Y91" s="19"/>
      <c r="Z91" s="19"/>
      <c r="AA91" s="19"/>
      <c r="AB91" s="19"/>
      <c r="AC91" s="19"/>
      <c r="AD91" s="19"/>
      <c r="AE91" s="394"/>
      <c r="AF91" s="19"/>
      <c r="AG91" s="19"/>
      <c r="AH91" s="19"/>
      <c r="AI91" s="19"/>
      <c r="AJ91" s="19"/>
      <c r="AK91" s="19"/>
      <c r="AL91" s="394"/>
      <c r="AM91" s="19"/>
      <c r="AN91" s="19"/>
      <c r="AO91" s="19"/>
      <c r="AP91" s="19"/>
      <c r="AQ91" s="19"/>
      <c r="AR91" s="19"/>
      <c r="AS91" s="394"/>
      <c r="AT91" s="19"/>
      <c r="AU91" s="19"/>
      <c r="AV91" s="19"/>
      <c r="AW91" s="19"/>
      <c r="AX91" s="19"/>
      <c r="AY91" s="19"/>
      <c r="AZ91" s="394"/>
      <c r="BA91" s="19"/>
      <c r="BB91" s="19"/>
      <c r="BC91" s="19"/>
      <c r="BD91" s="19"/>
      <c r="BE91" s="19"/>
      <c r="BF91" s="19"/>
      <c r="BG91" s="394"/>
      <c r="BH91" s="19"/>
      <c r="BI91" s="19"/>
      <c r="BJ91" s="19"/>
      <c r="BK91" s="19"/>
      <c r="BL91" s="19"/>
      <c r="BM91" s="19"/>
      <c r="BN91" s="394"/>
      <c r="BO91" s="19"/>
      <c r="BP91" s="19"/>
      <c r="BQ91" s="19"/>
      <c r="BR91" s="19"/>
      <c r="BS91" s="19"/>
      <c r="BT91" s="19"/>
      <c r="BU91" s="394"/>
      <c r="BV91" s="19"/>
      <c r="BW91" s="19"/>
      <c r="BX91" s="19"/>
      <c r="BY91" s="19"/>
      <c r="BZ91" s="19"/>
      <c r="CA91" s="19"/>
      <c r="CB91" s="394"/>
      <c r="CC91" s="19"/>
      <c r="CD91" s="19"/>
      <c r="CE91" s="19"/>
      <c r="CF91" s="19"/>
      <c r="CG91" s="19"/>
      <c r="CH91" s="19"/>
      <c r="CI91" s="394"/>
      <c r="CJ91" s="19"/>
      <c r="CK91" s="19"/>
      <c r="CL91" s="19"/>
      <c r="CM91" s="19"/>
      <c r="CN91" s="19"/>
      <c r="CO91" s="19"/>
      <c r="CP91" s="394"/>
      <c r="CQ91" s="19"/>
      <c r="CR91" s="19"/>
      <c r="CS91" s="19" t="s">
        <v>183</v>
      </c>
      <c r="CT91" s="19"/>
      <c r="CU91" s="19"/>
      <c r="CV91" s="19"/>
      <c r="CW91" s="394"/>
      <c r="CX91" s="19"/>
      <c r="CY91" s="19"/>
      <c r="CZ91" s="19"/>
      <c r="DA91" s="19"/>
      <c r="DB91" s="19"/>
      <c r="DC91" s="19"/>
      <c r="DD91" s="394"/>
      <c r="DE91" s="19"/>
      <c r="DF91" s="19"/>
      <c r="DG91" s="19"/>
      <c r="DH91" s="19"/>
      <c r="DI91" s="19"/>
      <c r="DJ91" s="19"/>
      <c r="DK91" s="394"/>
      <c r="DL91" s="19"/>
      <c r="DM91" s="19"/>
      <c r="DN91" s="19"/>
      <c r="DO91" s="19"/>
      <c r="DP91" s="19"/>
      <c r="DQ91" s="19"/>
      <c r="DR91" s="394"/>
      <c r="DS91" s="19"/>
      <c r="DT91" s="19"/>
      <c r="DU91" s="19"/>
      <c r="DV91" s="19"/>
      <c r="DW91" s="19"/>
      <c r="DX91" s="19"/>
      <c r="DY91" s="394"/>
      <c r="DZ91" s="19"/>
      <c r="EA91" s="19"/>
      <c r="EB91" s="19"/>
      <c r="EC91" s="19"/>
      <c r="ED91" s="19"/>
      <c r="EE91" s="19"/>
      <c r="EF91" s="394"/>
      <c r="EG91" s="19"/>
      <c r="EH91" s="19"/>
      <c r="EI91" s="19"/>
      <c r="EJ91" s="19"/>
      <c r="EK91" s="19"/>
      <c r="EL91" s="19"/>
      <c r="EM91" s="394"/>
      <c r="EN91" s="19"/>
      <c r="EO91" s="19"/>
      <c r="EP91" s="19"/>
      <c r="EQ91" s="19"/>
      <c r="ER91" s="19"/>
      <c r="ES91" s="19"/>
      <c r="ET91" s="394"/>
      <c r="EU91" s="19"/>
      <c r="EV91" s="19"/>
      <c r="EW91" s="19"/>
      <c r="EX91" s="19"/>
      <c r="EY91" s="19"/>
      <c r="EZ91" s="19"/>
      <c r="FA91" s="394"/>
      <c r="FB91" s="19"/>
      <c r="FC91" s="19"/>
      <c r="FD91" s="19"/>
      <c r="FE91" s="19"/>
      <c r="FF91" s="19"/>
      <c r="FG91" s="19"/>
      <c r="FH91" s="394"/>
      <c r="FI91" s="19"/>
      <c r="FJ91" s="19"/>
      <c r="FK91" s="19"/>
      <c r="FL91" s="19"/>
      <c r="FM91" s="19"/>
      <c r="FN91" s="19"/>
      <c r="FO91" s="394"/>
      <c r="FP91" s="19"/>
      <c r="FQ91" s="19"/>
      <c r="FR91" s="19"/>
      <c r="FS91" s="19"/>
      <c r="FT91" s="19"/>
      <c r="FU91" s="19"/>
      <c r="FV91" s="394"/>
      <c r="FW91" s="19"/>
      <c r="FX91" s="19"/>
      <c r="FY91" s="19"/>
      <c r="FZ91" s="19"/>
      <c r="GA91" s="19"/>
      <c r="GB91" s="19"/>
      <c r="GC91" s="394"/>
      <c r="GD91" s="467">
        <f t="shared" si="34"/>
        <v>0</v>
      </c>
      <c r="GE91" s="19">
        <v>10525.89</v>
      </c>
      <c r="GF91" s="19">
        <v>728728</v>
      </c>
      <c r="GG91" s="19">
        <v>2671.77</v>
      </c>
      <c r="GH91" s="19"/>
      <c r="GI91" s="19"/>
      <c r="GJ91" s="19"/>
      <c r="GK91" s="394"/>
      <c r="GL91" s="19"/>
      <c r="GM91" s="19"/>
      <c r="GN91" s="19"/>
      <c r="GO91" s="19"/>
      <c r="GP91" s="19"/>
      <c r="GQ91" s="19"/>
    </row>
    <row r="92" spans="1:199" ht="15.75">
      <c r="A92" s="356"/>
      <c r="B92" s="19"/>
      <c r="C92" s="19"/>
      <c r="D92" s="19"/>
      <c r="E92" s="19"/>
      <c r="F92" s="19"/>
      <c r="G92" s="84"/>
      <c r="H92" s="84"/>
      <c r="I92" s="19"/>
      <c r="J92" s="394"/>
      <c r="K92" s="19"/>
      <c r="L92" s="19"/>
      <c r="M92" s="19"/>
      <c r="N92" s="84"/>
      <c r="O92" s="84"/>
      <c r="P92" s="19"/>
      <c r="Q92" s="394"/>
      <c r="R92" s="312"/>
      <c r="S92" s="312"/>
      <c r="T92" s="312"/>
      <c r="U92" s="313"/>
      <c r="V92" s="313"/>
      <c r="W92" s="312"/>
      <c r="X92" s="394"/>
      <c r="Y92" s="19"/>
      <c r="Z92" s="19"/>
      <c r="AA92" s="19"/>
      <c r="AB92" s="84"/>
      <c r="AC92" s="84"/>
      <c r="AD92" s="19"/>
      <c r="AE92" s="394"/>
      <c r="AF92" s="19"/>
      <c r="AG92" s="19"/>
      <c r="AH92" s="19"/>
      <c r="AI92" s="84"/>
      <c r="AJ92" s="84"/>
      <c r="AK92" s="19"/>
      <c r="AL92" s="394"/>
      <c r="AM92" s="19"/>
      <c r="AN92" s="19"/>
      <c r="AO92" s="19"/>
      <c r="AP92" s="84"/>
      <c r="AQ92" s="84"/>
      <c r="AR92" s="19"/>
      <c r="AS92" s="394"/>
      <c r="AT92" s="19"/>
      <c r="AU92" s="19"/>
      <c r="AV92" s="19"/>
      <c r="AW92" s="84"/>
      <c r="AX92" s="84"/>
      <c r="AY92" s="19"/>
      <c r="AZ92" s="394"/>
      <c r="BA92" s="19"/>
      <c r="BB92" s="19"/>
      <c r="BC92" s="19"/>
      <c r="BD92" s="84"/>
      <c r="BE92" s="84"/>
      <c r="BF92" s="19"/>
      <c r="BG92" s="394"/>
      <c r="BH92" s="19"/>
      <c r="BI92" s="19"/>
      <c r="BJ92" s="19"/>
      <c r="BK92" s="84"/>
      <c r="BL92" s="84"/>
      <c r="BM92" s="19"/>
      <c r="BN92" s="394"/>
      <c r="BO92" s="19"/>
      <c r="BP92" s="19"/>
      <c r="BQ92" s="19"/>
      <c r="BR92" s="84"/>
      <c r="BS92" s="84"/>
      <c r="BT92" s="19"/>
      <c r="BU92" s="394"/>
      <c r="BV92" s="19"/>
      <c r="BW92" s="19"/>
      <c r="BX92" s="19"/>
      <c r="BY92" s="84"/>
      <c r="BZ92" s="84"/>
      <c r="CA92" s="19"/>
      <c r="CB92" s="394"/>
      <c r="CC92" s="19"/>
      <c r="CD92" s="19"/>
      <c r="CE92" s="19"/>
      <c r="CF92" s="84"/>
      <c r="CG92" s="84"/>
      <c r="CH92" s="19"/>
      <c r="CI92" s="394"/>
      <c r="CJ92" s="19"/>
      <c r="CK92" s="19"/>
      <c r="CL92" s="19"/>
      <c r="CM92" s="84"/>
      <c r="CN92" s="84"/>
      <c r="CO92" s="19"/>
      <c r="CP92" s="394"/>
      <c r="CQ92" s="19"/>
      <c r="CR92" s="19"/>
      <c r="CS92" s="19"/>
      <c r="CT92" s="84"/>
      <c r="CU92" s="84"/>
      <c r="CV92" s="19"/>
      <c r="CW92" s="394"/>
      <c r="CX92" s="19"/>
      <c r="CY92" s="19"/>
      <c r="CZ92" s="19"/>
      <c r="DA92" s="84"/>
      <c r="DB92" s="84"/>
      <c r="DC92" s="19"/>
      <c r="DD92" s="394"/>
      <c r="DE92" s="19"/>
      <c r="DF92" s="19"/>
      <c r="DG92" s="19"/>
      <c r="DH92" s="84"/>
      <c r="DI92" s="84"/>
      <c r="DJ92" s="19"/>
      <c r="DK92" s="394"/>
      <c r="DL92" s="19"/>
      <c r="DM92" s="19"/>
      <c r="DN92" s="19"/>
      <c r="DO92" s="84"/>
      <c r="DP92" s="84"/>
      <c r="DQ92" s="19"/>
      <c r="DR92" s="394"/>
      <c r="DS92" s="19"/>
      <c r="DT92" s="19"/>
      <c r="DU92" s="19"/>
      <c r="DV92" s="19"/>
      <c r="DW92" s="19"/>
      <c r="DX92" s="19"/>
      <c r="DY92" s="394"/>
      <c r="DZ92" s="19"/>
      <c r="EA92" s="19"/>
      <c r="EB92" s="19"/>
      <c r="EC92" s="84"/>
      <c r="ED92" s="84"/>
      <c r="EE92" s="19"/>
      <c r="EF92" s="394"/>
      <c r="EG92" s="19"/>
      <c r="EH92" s="19"/>
      <c r="EI92" s="19"/>
      <c r="EJ92" s="84"/>
      <c r="EK92" s="84"/>
      <c r="EL92" s="19"/>
      <c r="EM92" s="394"/>
      <c r="EN92" s="19"/>
      <c r="EO92" s="19"/>
      <c r="EP92" s="19"/>
      <c r="EQ92" s="84"/>
      <c r="ER92" s="84"/>
      <c r="ES92" s="19"/>
      <c r="ET92" s="394"/>
      <c r="EU92" s="19"/>
      <c r="EV92" s="19"/>
      <c r="EW92" s="19"/>
      <c r="EX92" s="84"/>
      <c r="EY92" s="84"/>
      <c r="EZ92" s="19"/>
      <c r="FA92" s="394"/>
      <c r="FB92" s="19"/>
      <c r="FC92" s="19"/>
      <c r="FD92" s="19"/>
      <c r="FE92" s="84"/>
      <c r="FF92" s="84"/>
      <c r="FG92" s="19"/>
      <c r="FH92" s="394"/>
      <c r="FI92" s="19"/>
      <c r="FJ92" s="19"/>
      <c r="FK92" s="19"/>
      <c r="FL92" s="84"/>
      <c r="FM92" s="84"/>
      <c r="FN92" s="19"/>
      <c r="FO92" s="394"/>
      <c r="FP92" s="19"/>
      <c r="FQ92" s="19"/>
      <c r="FR92" s="19"/>
      <c r="FS92" s="84"/>
      <c r="FT92" s="84"/>
      <c r="FU92" s="19"/>
      <c r="FV92" s="394"/>
      <c r="FW92" s="19"/>
      <c r="FX92" s="19"/>
      <c r="FY92" s="19"/>
      <c r="FZ92" s="84">
        <f>GA90/FW90*100</f>
        <v>103.63049167548306</v>
      </c>
      <c r="GA92" s="84"/>
      <c r="GB92" s="19"/>
      <c r="GC92" s="394"/>
      <c r="GD92" s="467">
        <f t="shared" si="34"/>
        <v>0</v>
      </c>
      <c r="GE92" s="36"/>
      <c r="GF92" s="37"/>
      <c r="GG92" s="36"/>
      <c r="GH92" s="36"/>
      <c r="GI92" s="36"/>
      <c r="GJ92" s="37"/>
      <c r="GK92" s="394"/>
      <c r="GL92" s="19"/>
      <c r="GM92" s="19"/>
      <c r="GN92" s="19"/>
      <c r="GO92" s="19"/>
      <c r="GP92" s="19"/>
      <c r="GQ92" s="19"/>
    </row>
    <row r="93" spans="18:186" ht="12.75">
      <c r="R93" s="314"/>
      <c r="S93" s="314"/>
      <c r="T93" s="314"/>
      <c r="U93" s="314"/>
      <c r="V93" s="314"/>
      <c r="W93" s="314"/>
      <c r="GD93" s="467">
        <f t="shared" si="34"/>
        <v>0</v>
      </c>
    </row>
    <row r="94" spans="3:193" ht="26.25">
      <c r="C94" s="39" t="s">
        <v>393</v>
      </c>
      <c r="D94" s="40"/>
      <c r="E94" s="40"/>
      <c r="F94" s="40"/>
      <c r="G94" s="40"/>
      <c r="H94" s="40"/>
      <c r="I94" s="41"/>
      <c r="J94" s="431"/>
      <c r="K94" s="40"/>
      <c r="L94" s="40"/>
      <c r="M94" s="40"/>
      <c r="N94" s="40"/>
      <c r="O94" s="40"/>
      <c r="P94" s="41"/>
      <c r="Q94" s="431"/>
      <c r="R94" s="315"/>
      <c r="S94" s="315"/>
      <c r="T94" s="315"/>
      <c r="U94" s="315"/>
      <c r="V94" s="315"/>
      <c r="W94" s="316"/>
      <c r="X94" s="431"/>
      <c r="Y94" s="40"/>
      <c r="Z94" s="40"/>
      <c r="AA94" s="40"/>
      <c r="AB94" s="40"/>
      <c r="AC94" s="40"/>
      <c r="AD94" s="41"/>
      <c r="AE94" s="431"/>
      <c r="AF94" s="40"/>
      <c r="AG94" s="40"/>
      <c r="AH94" s="40"/>
      <c r="AI94" s="40"/>
      <c r="AJ94" s="40"/>
      <c r="AK94" s="41"/>
      <c r="AL94" s="431"/>
      <c r="AM94" s="40"/>
      <c r="AN94" s="40"/>
      <c r="AO94" s="40"/>
      <c r="AP94" s="40"/>
      <c r="AQ94" s="40"/>
      <c r="AR94" s="41"/>
      <c r="AS94" s="431"/>
      <c r="AT94" s="40"/>
      <c r="AU94" s="40"/>
      <c r="AV94" s="40"/>
      <c r="AW94" s="40"/>
      <c r="AX94" s="40"/>
      <c r="AY94" s="41"/>
      <c r="AZ94" s="431"/>
      <c r="BA94" s="40"/>
      <c r="BB94" s="40"/>
      <c r="BC94" s="40"/>
      <c r="BD94" s="40"/>
      <c r="BE94" s="40"/>
      <c r="BF94" s="41"/>
      <c r="BG94" s="431"/>
      <c r="BH94" s="40"/>
      <c r="BI94" s="40"/>
      <c r="BJ94" s="40"/>
      <c r="BK94" s="40"/>
      <c r="BL94" s="40"/>
      <c r="BM94" s="41"/>
      <c r="BN94" s="431"/>
      <c r="BO94" s="40"/>
      <c r="BP94" s="40"/>
      <c r="BQ94" s="40"/>
      <c r="BR94" s="40"/>
      <c r="BS94" s="40"/>
      <c r="BT94" s="41"/>
      <c r="BU94" s="431"/>
      <c r="BV94" s="40"/>
      <c r="BW94" s="40"/>
      <c r="BX94" s="40"/>
      <c r="BY94" s="40"/>
      <c r="BZ94" s="40"/>
      <c r="CA94" s="41"/>
      <c r="CB94" s="431"/>
      <c r="CC94" s="40"/>
      <c r="CD94" s="40"/>
      <c r="CE94" s="40"/>
      <c r="CF94" s="40"/>
      <c r="CG94" s="40"/>
      <c r="CH94" s="41"/>
      <c r="CI94" s="431"/>
      <c r="CJ94" s="40"/>
      <c r="CK94" s="40"/>
      <c r="CL94" s="40"/>
      <c r="CM94" s="40"/>
      <c r="CN94" s="40"/>
      <c r="CO94" s="41"/>
      <c r="CP94" s="431"/>
      <c r="CQ94" s="40"/>
      <c r="CR94" s="40"/>
      <c r="CS94" s="40"/>
      <c r="CT94" s="40"/>
      <c r="CU94" s="40"/>
      <c r="CV94" s="41"/>
      <c r="CW94" s="431"/>
      <c r="CX94" s="40"/>
      <c r="CY94" s="40"/>
      <c r="CZ94" s="40"/>
      <c r="DA94" s="40"/>
      <c r="DB94" s="40"/>
      <c r="DC94" s="41"/>
      <c r="DD94" s="431"/>
      <c r="DE94" s="40"/>
      <c r="DF94" s="40"/>
      <c r="DG94" s="40"/>
      <c r="DH94" s="40"/>
      <c r="DI94" s="40"/>
      <c r="DJ94" s="41"/>
      <c r="DK94" s="431"/>
      <c r="DL94" s="40"/>
      <c r="DM94" s="40"/>
      <c r="DN94" s="40"/>
      <c r="DO94" s="40"/>
      <c r="DP94" s="40"/>
      <c r="DQ94" s="41"/>
      <c r="DR94" s="431"/>
      <c r="DS94" s="40"/>
      <c r="DT94" s="40"/>
      <c r="DU94" s="40"/>
      <c r="DV94" s="40"/>
      <c r="DW94" s="40"/>
      <c r="DX94" s="40"/>
      <c r="DY94" s="431"/>
      <c r="DZ94" s="40"/>
      <c r="EA94" s="40"/>
      <c r="EB94" s="40"/>
      <c r="EC94" s="40"/>
      <c r="ED94" s="40"/>
      <c r="EE94" s="41"/>
      <c r="EF94" s="431"/>
      <c r="EG94" s="40"/>
      <c r="EH94" s="40"/>
      <c r="EI94" s="40"/>
      <c r="EJ94" s="40"/>
      <c r="EK94" s="40"/>
      <c r="EL94" s="41"/>
      <c r="EM94" s="431"/>
      <c r="EN94" s="40"/>
      <c r="EO94" s="40"/>
      <c r="EP94" s="40"/>
      <c r="EQ94" s="40"/>
      <c r="ER94" s="40"/>
      <c r="ES94" s="41"/>
      <c r="ET94" s="431"/>
      <c r="EU94" s="40"/>
      <c r="EV94" s="40"/>
      <c r="EW94" s="40"/>
      <c r="EX94" s="40"/>
      <c r="EY94" s="40"/>
      <c r="EZ94" s="41"/>
      <c r="FA94" s="431"/>
      <c r="FB94" s="40"/>
      <c r="FC94" s="40"/>
      <c r="FD94" s="40"/>
      <c r="FE94" s="40"/>
      <c r="FF94" s="40"/>
      <c r="FG94" s="41"/>
      <c r="FH94" s="431"/>
      <c r="FI94" s="40"/>
      <c r="FJ94" s="40"/>
      <c r="FK94" s="40"/>
      <c r="FL94" s="40"/>
      <c r="FM94" s="40"/>
      <c r="FN94" s="41"/>
      <c r="FO94" s="431"/>
      <c r="FP94" s="40"/>
      <c r="FQ94" s="40"/>
      <c r="FR94" s="40"/>
      <c r="FS94" s="40"/>
      <c r="FT94" s="40"/>
      <c r="FU94" s="41"/>
      <c r="FV94" s="431"/>
      <c r="FW94" s="40"/>
      <c r="FX94" s="40"/>
      <c r="FY94" s="40"/>
      <c r="FZ94" s="40"/>
      <c r="GA94" s="40"/>
      <c r="GB94" s="41"/>
      <c r="GC94" s="431"/>
      <c r="GD94" s="467">
        <f t="shared" si="34"/>
        <v>0</v>
      </c>
      <c r="GE94" s="40"/>
      <c r="GF94" s="40"/>
      <c r="GG94" s="40"/>
      <c r="GH94" s="40"/>
      <c r="GI94" s="40"/>
      <c r="GJ94" s="41"/>
      <c r="GK94" s="431"/>
    </row>
    <row r="95" spans="1:193" ht="12.75">
      <c r="A95" s="357" t="s">
        <v>6</v>
      </c>
      <c r="B95" s="42"/>
      <c r="C95" s="43" t="str">
        <f>C1</f>
        <v>expnd.MARCH  .-2012</v>
      </c>
      <c r="D95" s="14"/>
      <c r="E95" s="14"/>
      <c r="F95" s="14"/>
      <c r="G95" s="14"/>
      <c r="H95" s="14"/>
      <c r="I95" s="413"/>
      <c r="J95" s="431"/>
      <c r="K95" s="425"/>
      <c r="L95" s="103"/>
      <c r="M95" s="103"/>
      <c r="N95" s="103"/>
      <c r="O95" s="103"/>
      <c r="P95" s="104"/>
      <c r="Q95" s="431"/>
      <c r="R95" s="317"/>
      <c r="S95" s="317"/>
      <c r="T95" s="317"/>
      <c r="U95" s="317"/>
      <c r="V95" s="317"/>
      <c r="W95" s="318"/>
      <c r="X95" s="431"/>
      <c r="Y95" s="103"/>
      <c r="Z95" s="103"/>
      <c r="AA95" s="103"/>
      <c r="AB95" s="103"/>
      <c r="AC95" s="103"/>
      <c r="AD95" s="104"/>
      <c r="AE95" s="431"/>
      <c r="AF95" s="103"/>
      <c r="AG95" s="103"/>
      <c r="AH95" s="103"/>
      <c r="AI95" s="103"/>
      <c r="AJ95" s="103"/>
      <c r="AK95" s="104"/>
      <c r="AL95" s="431"/>
      <c r="AM95" s="103"/>
      <c r="AN95" s="103"/>
      <c r="AO95" s="103"/>
      <c r="AP95" s="103"/>
      <c r="AQ95" s="103"/>
      <c r="AR95" s="104"/>
      <c r="AS95" s="431"/>
      <c r="AT95" s="103"/>
      <c r="AU95" s="103"/>
      <c r="AV95" s="103"/>
      <c r="AW95" s="103"/>
      <c r="AX95" s="103"/>
      <c r="AY95" s="104"/>
      <c r="AZ95" s="431"/>
      <c r="BA95" s="103"/>
      <c r="BB95" s="103"/>
      <c r="BC95" s="103"/>
      <c r="BD95" s="103"/>
      <c r="BE95" s="103"/>
      <c r="BF95" s="104"/>
      <c r="BG95" s="431"/>
      <c r="BH95" s="103"/>
      <c r="BI95" s="103"/>
      <c r="BJ95" s="103"/>
      <c r="BK95" s="103"/>
      <c r="BL95" s="103"/>
      <c r="BM95" s="104"/>
      <c r="BN95" s="431"/>
      <c r="BO95" s="103"/>
      <c r="BP95" s="103"/>
      <c r="BQ95" s="103"/>
      <c r="BR95" s="103"/>
      <c r="BS95" s="103"/>
      <c r="BT95" s="104"/>
      <c r="BU95" s="431"/>
      <c r="BV95" s="103"/>
      <c r="BW95" s="103"/>
      <c r="BX95" s="103"/>
      <c r="BY95" s="103"/>
      <c r="BZ95" s="103"/>
      <c r="CA95" s="104"/>
      <c r="CB95" s="431"/>
      <c r="CC95" s="103"/>
      <c r="CD95" s="105"/>
      <c r="CE95" s="105"/>
      <c r="CF95" s="105"/>
      <c r="CG95" s="105"/>
      <c r="CH95" s="106"/>
      <c r="CI95" s="431"/>
      <c r="CJ95" s="103"/>
      <c r="CK95" s="105"/>
      <c r="CL95" s="105"/>
      <c r="CM95" s="105"/>
      <c r="CN95" s="105"/>
      <c r="CO95" s="106"/>
      <c r="CP95" s="431"/>
      <c r="CQ95" s="103"/>
      <c r="CR95" s="105"/>
      <c r="CS95" s="105"/>
      <c r="CT95" s="105"/>
      <c r="CU95" s="105"/>
      <c r="CV95" s="106"/>
      <c r="CW95" s="431"/>
      <c r="CX95" s="103"/>
      <c r="CY95" s="105"/>
      <c r="CZ95" s="105"/>
      <c r="DA95" s="105"/>
      <c r="DB95" s="105"/>
      <c r="DC95" s="106"/>
      <c r="DD95" s="431"/>
      <c r="DE95" s="103"/>
      <c r="DF95" s="105"/>
      <c r="DG95" s="105"/>
      <c r="DH95" s="105"/>
      <c r="DI95" s="105"/>
      <c r="DJ95" s="106"/>
      <c r="DK95" s="431"/>
      <c r="DL95" s="105"/>
      <c r="DM95" s="105"/>
      <c r="DN95" s="105"/>
      <c r="DO95" s="105"/>
      <c r="DP95" s="105"/>
      <c r="DQ95" s="106"/>
      <c r="DR95" s="431"/>
      <c r="DS95" s="105"/>
      <c r="DT95" s="105"/>
      <c r="DU95" s="105"/>
      <c r="DV95" s="105"/>
      <c r="DW95" s="105"/>
      <c r="DX95" s="105"/>
      <c r="DY95" s="431"/>
      <c r="DZ95" s="103"/>
      <c r="EA95" s="105"/>
      <c r="EB95" s="105"/>
      <c r="EC95" s="105"/>
      <c r="ED95" s="105"/>
      <c r="EE95" s="106"/>
      <c r="EF95" s="431"/>
      <c r="EG95" s="103"/>
      <c r="EH95" s="103"/>
      <c r="EI95" s="103"/>
      <c r="EJ95" s="103"/>
      <c r="EK95" s="103"/>
      <c r="EL95" s="104"/>
      <c r="EM95" s="431"/>
      <c r="EN95" s="107"/>
      <c r="EO95" s="103"/>
      <c r="EP95" s="103"/>
      <c r="EQ95" s="103"/>
      <c r="ER95" s="103"/>
      <c r="ES95" s="104"/>
      <c r="ET95" s="431"/>
      <c r="EU95" s="103"/>
      <c r="EV95" s="103"/>
      <c r="EW95" s="103"/>
      <c r="EX95" s="103"/>
      <c r="EY95" s="103"/>
      <c r="EZ95" s="104"/>
      <c r="FA95" s="431"/>
      <c r="FB95" s="103"/>
      <c r="FC95" s="103"/>
      <c r="FD95" s="103"/>
      <c r="FE95" s="103"/>
      <c r="FF95" s="103"/>
      <c r="FG95" s="104"/>
      <c r="FH95" s="431"/>
      <c r="FI95" s="103"/>
      <c r="FJ95" s="103"/>
      <c r="FK95" s="103"/>
      <c r="FL95" s="103"/>
      <c r="FM95" s="103"/>
      <c r="FN95" s="104"/>
      <c r="FO95" s="431"/>
      <c r="FP95" s="103"/>
      <c r="FQ95" s="103"/>
      <c r="FR95" s="103"/>
      <c r="FS95" s="103"/>
      <c r="FT95" s="103"/>
      <c r="FU95" s="104"/>
      <c r="FV95" s="431"/>
      <c r="FW95" s="103"/>
      <c r="FX95" s="103"/>
      <c r="FY95" s="103"/>
      <c r="FZ95" s="103"/>
      <c r="GA95" s="103"/>
      <c r="GB95" s="104"/>
      <c r="GC95" s="431"/>
      <c r="GD95" s="467">
        <f t="shared" si="34"/>
        <v>0</v>
      </c>
      <c r="GE95" s="103"/>
      <c r="GF95" s="103"/>
      <c r="GG95" s="103"/>
      <c r="GH95" s="103"/>
      <c r="GI95" s="103"/>
      <c r="GJ95" s="104"/>
      <c r="GK95" s="431"/>
    </row>
    <row r="96" spans="1:193" ht="15.75">
      <c r="A96" s="347"/>
      <c r="B96" s="46"/>
      <c r="C96" s="47"/>
      <c r="D96" s="519" t="s">
        <v>132</v>
      </c>
      <c r="E96" s="520"/>
      <c r="F96" s="520"/>
      <c r="G96" s="520"/>
      <c r="H96" s="520"/>
      <c r="I96" s="520"/>
      <c r="J96" s="395"/>
      <c r="K96" s="532" t="s">
        <v>133</v>
      </c>
      <c r="L96" s="532"/>
      <c r="M96" s="532"/>
      <c r="N96" s="532"/>
      <c r="O96" s="532"/>
      <c r="P96" s="532"/>
      <c r="Q96" s="395"/>
      <c r="R96" s="533" t="s">
        <v>134</v>
      </c>
      <c r="S96" s="533"/>
      <c r="T96" s="533"/>
      <c r="U96" s="533"/>
      <c r="V96" s="533"/>
      <c r="W96" s="533"/>
      <c r="X96" s="395"/>
      <c r="Y96" s="534" t="s">
        <v>135</v>
      </c>
      <c r="Z96" s="534"/>
      <c r="AA96" s="534"/>
      <c r="AB96" s="534"/>
      <c r="AC96" s="534"/>
      <c r="AD96" s="534"/>
      <c r="AE96" s="395"/>
      <c r="AF96" s="532" t="s">
        <v>136</v>
      </c>
      <c r="AG96" s="532"/>
      <c r="AH96" s="532"/>
      <c r="AI96" s="532"/>
      <c r="AJ96" s="532"/>
      <c r="AK96" s="532"/>
      <c r="AL96" s="395"/>
      <c r="AM96" s="535" t="s">
        <v>137</v>
      </c>
      <c r="AN96" s="535"/>
      <c r="AO96" s="535"/>
      <c r="AP96" s="535"/>
      <c r="AQ96" s="535"/>
      <c r="AR96" s="535"/>
      <c r="AS96" s="395"/>
      <c r="AT96" s="534" t="s">
        <v>138</v>
      </c>
      <c r="AU96" s="534"/>
      <c r="AV96" s="534"/>
      <c r="AW96" s="534"/>
      <c r="AX96" s="534"/>
      <c r="AY96" s="534"/>
      <c r="AZ96" s="395"/>
      <c r="BA96" s="532" t="s">
        <v>139</v>
      </c>
      <c r="BB96" s="532"/>
      <c r="BC96" s="532"/>
      <c r="BD96" s="532"/>
      <c r="BE96" s="532"/>
      <c r="BF96" s="532"/>
      <c r="BG96" s="395"/>
      <c r="BH96" s="535" t="s">
        <v>140</v>
      </c>
      <c r="BI96" s="535"/>
      <c r="BJ96" s="535"/>
      <c r="BK96" s="535"/>
      <c r="BL96" s="535"/>
      <c r="BM96" s="535"/>
      <c r="BN96" s="395"/>
      <c r="BO96" s="534" t="s">
        <v>141</v>
      </c>
      <c r="BP96" s="534"/>
      <c r="BQ96" s="534"/>
      <c r="BR96" s="534"/>
      <c r="BS96" s="534"/>
      <c r="BT96" s="534"/>
      <c r="BU96" s="395"/>
      <c r="BV96" s="532" t="s">
        <v>142</v>
      </c>
      <c r="BW96" s="532"/>
      <c r="BX96" s="532"/>
      <c r="BY96" s="532"/>
      <c r="BZ96" s="532"/>
      <c r="CA96" s="532"/>
      <c r="CB96" s="395"/>
      <c r="CC96" s="535" t="s">
        <v>143</v>
      </c>
      <c r="CD96" s="535"/>
      <c r="CE96" s="535"/>
      <c r="CF96" s="535"/>
      <c r="CG96" s="535"/>
      <c r="CH96" s="535"/>
      <c r="CI96" s="395"/>
      <c r="CJ96" s="534" t="s">
        <v>144</v>
      </c>
      <c r="CK96" s="534"/>
      <c r="CL96" s="534"/>
      <c r="CM96" s="534"/>
      <c r="CN96" s="534"/>
      <c r="CO96" s="534"/>
      <c r="CP96" s="395"/>
      <c r="CQ96" s="532" t="s">
        <v>145</v>
      </c>
      <c r="CR96" s="532"/>
      <c r="CS96" s="532"/>
      <c r="CT96" s="532"/>
      <c r="CU96" s="532"/>
      <c r="CV96" s="532"/>
      <c r="CW96" s="395"/>
      <c r="CX96" s="535" t="s">
        <v>146</v>
      </c>
      <c r="CY96" s="535"/>
      <c r="CZ96" s="535"/>
      <c r="DA96" s="535"/>
      <c r="DB96" s="535"/>
      <c r="DC96" s="535"/>
      <c r="DD96" s="395"/>
      <c r="DE96" s="534" t="s">
        <v>147</v>
      </c>
      <c r="DF96" s="534"/>
      <c r="DG96" s="534"/>
      <c r="DH96" s="534"/>
      <c r="DI96" s="534"/>
      <c r="DJ96" s="534"/>
      <c r="DK96" s="395"/>
      <c r="DL96" s="532" t="s">
        <v>148</v>
      </c>
      <c r="DM96" s="532"/>
      <c r="DN96" s="532"/>
      <c r="DO96" s="532"/>
      <c r="DP96" s="532"/>
      <c r="DQ96" s="532"/>
      <c r="DR96" s="395"/>
      <c r="DS96" s="536" t="s">
        <v>185</v>
      </c>
      <c r="DT96" s="536"/>
      <c r="DU96" s="536"/>
      <c r="DV96" s="536"/>
      <c r="DW96" s="536"/>
      <c r="DX96" s="536"/>
      <c r="DY96" s="395"/>
      <c r="DZ96" s="535" t="s">
        <v>149</v>
      </c>
      <c r="EA96" s="535"/>
      <c r="EB96" s="535"/>
      <c r="EC96" s="535"/>
      <c r="ED96" s="535"/>
      <c r="EE96" s="535"/>
      <c r="EF96" s="395"/>
      <c r="EG96" s="534" t="s">
        <v>150</v>
      </c>
      <c r="EH96" s="534"/>
      <c r="EI96" s="534"/>
      <c r="EJ96" s="534"/>
      <c r="EK96" s="534"/>
      <c r="EL96" s="534"/>
      <c r="EM96" s="395"/>
      <c r="EN96" s="532" t="s">
        <v>151</v>
      </c>
      <c r="EO96" s="532"/>
      <c r="EP96" s="532"/>
      <c r="EQ96" s="532"/>
      <c r="ER96" s="532"/>
      <c r="ES96" s="532"/>
      <c r="ET96" s="395"/>
      <c r="EU96" s="535" t="s">
        <v>152</v>
      </c>
      <c r="EV96" s="535"/>
      <c r="EW96" s="535"/>
      <c r="EX96" s="535"/>
      <c r="EY96" s="535"/>
      <c r="EZ96" s="535"/>
      <c r="FA96" s="395"/>
      <c r="FB96" s="539" t="s">
        <v>153</v>
      </c>
      <c r="FC96" s="539"/>
      <c r="FD96" s="539"/>
      <c r="FE96" s="539"/>
      <c r="FF96" s="539"/>
      <c r="FG96" s="539"/>
      <c r="FH96" s="395"/>
      <c r="FI96" s="532" t="s">
        <v>154</v>
      </c>
      <c r="FJ96" s="532"/>
      <c r="FK96" s="532"/>
      <c r="FL96" s="532"/>
      <c r="FM96" s="532"/>
      <c r="FN96" s="532"/>
      <c r="FO96" s="395"/>
      <c r="FP96" s="535" t="s">
        <v>155</v>
      </c>
      <c r="FQ96" s="535"/>
      <c r="FR96" s="535"/>
      <c r="FS96" s="535"/>
      <c r="FT96" s="535"/>
      <c r="FU96" s="535"/>
      <c r="FV96" s="395"/>
      <c r="FW96" s="534" t="s">
        <v>156</v>
      </c>
      <c r="FX96" s="534"/>
      <c r="FY96" s="534"/>
      <c r="FZ96" s="534"/>
      <c r="GA96" s="534"/>
      <c r="GB96" s="534"/>
      <c r="GC96" s="395"/>
      <c r="GD96" s="467">
        <f t="shared" si="34"/>
        <v>0</v>
      </c>
      <c r="GE96" s="525" t="s">
        <v>115</v>
      </c>
      <c r="GF96" s="525"/>
      <c r="GG96" s="525"/>
      <c r="GH96" s="525"/>
      <c r="GI96" s="525"/>
      <c r="GJ96" s="525"/>
      <c r="GK96" s="395"/>
    </row>
    <row r="97" spans="1:193" ht="38.25">
      <c r="A97" s="358" t="s">
        <v>12</v>
      </c>
      <c r="B97" s="538" t="s">
        <v>13</v>
      </c>
      <c r="C97" s="538"/>
      <c r="D97" s="49" t="s">
        <v>0</v>
      </c>
      <c r="E97" s="88" t="s">
        <v>101</v>
      </c>
      <c r="F97" s="49" t="s">
        <v>14</v>
      </c>
      <c r="G97" s="49" t="s">
        <v>157</v>
      </c>
      <c r="H97" s="88" t="str">
        <f>$C$1</f>
        <v>expnd.MARCH  .-2012</v>
      </c>
      <c r="I97" s="414" t="s">
        <v>158</v>
      </c>
      <c r="J97" s="402"/>
      <c r="K97" s="426" t="s">
        <v>0</v>
      </c>
      <c r="L97" s="89" t="s">
        <v>101</v>
      </c>
      <c r="M97" s="51" t="s">
        <v>14</v>
      </c>
      <c r="N97" s="51" t="s">
        <v>157</v>
      </c>
      <c r="O97" s="89" t="str">
        <f>$C$1</f>
        <v>expnd.MARCH  .-2012</v>
      </c>
      <c r="P97" s="52" t="s">
        <v>158</v>
      </c>
      <c r="Q97" s="402"/>
      <c r="R97" s="319" t="s">
        <v>0</v>
      </c>
      <c r="S97" s="320" t="s">
        <v>101</v>
      </c>
      <c r="T97" s="319" t="s">
        <v>14</v>
      </c>
      <c r="U97" s="319" t="s">
        <v>157</v>
      </c>
      <c r="V97" s="320" t="str">
        <f>C95</f>
        <v>expnd.MARCH  .-2012</v>
      </c>
      <c r="W97" s="321" t="s">
        <v>158</v>
      </c>
      <c r="X97" s="402"/>
      <c r="Y97" s="49" t="s">
        <v>0</v>
      </c>
      <c r="Z97" s="88" t="s">
        <v>101</v>
      </c>
      <c r="AA97" s="49" t="s">
        <v>14</v>
      </c>
      <c r="AB97" s="49" t="s">
        <v>157</v>
      </c>
      <c r="AC97" s="88" t="str">
        <f>$C$1</f>
        <v>expnd.MARCH  .-2012</v>
      </c>
      <c r="AD97" s="50" t="s">
        <v>158</v>
      </c>
      <c r="AE97" s="402"/>
      <c r="AF97" s="51" t="s">
        <v>0</v>
      </c>
      <c r="AG97" s="89" t="s">
        <v>101</v>
      </c>
      <c r="AH97" s="51" t="s">
        <v>14</v>
      </c>
      <c r="AI97" s="51" t="s">
        <v>157</v>
      </c>
      <c r="AJ97" s="89" t="str">
        <f>C95</f>
        <v>expnd.MARCH  .-2012</v>
      </c>
      <c r="AK97" s="52" t="s">
        <v>158</v>
      </c>
      <c r="AL97" s="402"/>
      <c r="AM97" s="53" t="s">
        <v>0</v>
      </c>
      <c r="AN97" s="90" t="s">
        <v>101</v>
      </c>
      <c r="AO97" s="53" t="s">
        <v>14</v>
      </c>
      <c r="AP97" s="53" t="s">
        <v>157</v>
      </c>
      <c r="AQ97" s="90" t="str">
        <f>C95</f>
        <v>expnd.MARCH  .-2012</v>
      </c>
      <c r="AR97" s="54" t="s">
        <v>158</v>
      </c>
      <c r="AS97" s="402"/>
      <c r="AT97" s="49" t="s">
        <v>0</v>
      </c>
      <c r="AU97" s="88" t="s">
        <v>101</v>
      </c>
      <c r="AV97" s="49" t="s">
        <v>14</v>
      </c>
      <c r="AW97" s="49" t="s">
        <v>157</v>
      </c>
      <c r="AX97" s="88" t="str">
        <f>$C$1</f>
        <v>expnd.MARCH  .-2012</v>
      </c>
      <c r="AY97" s="50" t="s">
        <v>158</v>
      </c>
      <c r="AZ97" s="402"/>
      <c r="BA97" s="51" t="s">
        <v>0</v>
      </c>
      <c r="BB97" s="89" t="s">
        <v>101</v>
      </c>
      <c r="BC97" s="51" t="s">
        <v>14</v>
      </c>
      <c r="BD97" s="51" t="s">
        <v>157</v>
      </c>
      <c r="BE97" s="89" t="str">
        <f>$C$1</f>
        <v>expnd.MARCH  .-2012</v>
      </c>
      <c r="BF97" s="52" t="s">
        <v>158</v>
      </c>
      <c r="BG97" s="402"/>
      <c r="BH97" s="53" t="s">
        <v>0</v>
      </c>
      <c r="BI97" s="90" t="s">
        <v>101</v>
      </c>
      <c r="BJ97" s="53" t="s">
        <v>14</v>
      </c>
      <c r="BK97" s="53" t="s">
        <v>157</v>
      </c>
      <c r="BL97" s="90" t="str">
        <f>$C$1</f>
        <v>expnd.MARCH  .-2012</v>
      </c>
      <c r="BM97" s="54" t="s">
        <v>158</v>
      </c>
      <c r="BN97" s="402"/>
      <c r="BO97" s="49" t="s">
        <v>0</v>
      </c>
      <c r="BP97" s="88" t="s">
        <v>101</v>
      </c>
      <c r="BQ97" s="49" t="s">
        <v>14</v>
      </c>
      <c r="BR97" s="49" t="s">
        <v>157</v>
      </c>
      <c r="BS97" s="88" t="str">
        <f>$C$1</f>
        <v>expnd.MARCH  .-2012</v>
      </c>
      <c r="BT97" s="50" t="s">
        <v>158</v>
      </c>
      <c r="BU97" s="402"/>
      <c r="BV97" s="51" t="s">
        <v>0</v>
      </c>
      <c r="BW97" s="89" t="s">
        <v>101</v>
      </c>
      <c r="BX97" s="51" t="s">
        <v>14</v>
      </c>
      <c r="BY97" s="51" t="s">
        <v>157</v>
      </c>
      <c r="BZ97" s="89" t="str">
        <f>$C$1</f>
        <v>expnd.MARCH  .-2012</v>
      </c>
      <c r="CA97" s="52" t="s">
        <v>158</v>
      </c>
      <c r="CB97" s="402" t="s">
        <v>6</v>
      </c>
      <c r="CC97" s="53" t="s">
        <v>0</v>
      </c>
      <c r="CD97" s="90" t="s">
        <v>101</v>
      </c>
      <c r="CE97" s="53" t="s">
        <v>14</v>
      </c>
      <c r="CF97" s="53" t="s">
        <v>157</v>
      </c>
      <c r="CG97" s="90" t="str">
        <f>$C$1</f>
        <v>expnd.MARCH  .-2012</v>
      </c>
      <c r="CH97" s="54" t="s">
        <v>158</v>
      </c>
      <c r="CI97" s="402"/>
      <c r="CJ97" s="49" t="s">
        <v>0</v>
      </c>
      <c r="CK97" s="88" t="s">
        <v>101</v>
      </c>
      <c r="CL97" s="49" t="s">
        <v>14</v>
      </c>
      <c r="CM97" s="49" t="s">
        <v>157</v>
      </c>
      <c r="CN97" s="88" t="str">
        <f>$C$1</f>
        <v>expnd.MARCH  .-2012</v>
      </c>
      <c r="CO97" s="50" t="s">
        <v>158</v>
      </c>
      <c r="CP97" s="402"/>
      <c r="CQ97" s="51" t="s">
        <v>0</v>
      </c>
      <c r="CR97" s="89" t="s">
        <v>101</v>
      </c>
      <c r="CS97" s="51" t="s">
        <v>14</v>
      </c>
      <c r="CT97" s="51" t="s">
        <v>157</v>
      </c>
      <c r="CU97" s="89" t="str">
        <f>$C$1</f>
        <v>expnd.MARCH  .-2012</v>
      </c>
      <c r="CV97" s="52" t="s">
        <v>158</v>
      </c>
      <c r="CW97" s="402"/>
      <c r="CX97" s="53" t="s">
        <v>0</v>
      </c>
      <c r="CY97" s="90" t="s">
        <v>101</v>
      </c>
      <c r="CZ97" s="53" t="s">
        <v>14</v>
      </c>
      <c r="DA97" s="53" t="s">
        <v>157</v>
      </c>
      <c r="DB97" s="90" t="str">
        <f>$C$1</f>
        <v>expnd.MARCH  .-2012</v>
      </c>
      <c r="DC97" s="54" t="s">
        <v>158</v>
      </c>
      <c r="DD97" s="402"/>
      <c r="DE97" s="49" t="s">
        <v>0</v>
      </c>
      <c r="DF97" s="88" t="s">
        <v>101</v>
      </c>
      <c r="DG97" s="49" t="s">
        <v>14</v>
      </c>
      <c r="DH97" s="49" t="s">
        <v>157</v>
      </c>
      <c r="DI97" s="88" t="str">
        <f>$B$1</f>
        <v>S.W.O</v>
      </c>
      <c r="DJ97" s="50" t="s">
        <v>158</v>
      </c>
      <c r="DK97" s="402"/>
      <c r="DL97" s="51" t="s">
        <v>0</v>
      </c>
      <c r="DM97" s="89" t="s">
        <v>101</v>
      </c>
      <c r="DN97" s="51" t="s">
        <v>14</v>
      </c>
      <c r="DO97" s="51" t="s">
        <v>157</v>
      </c>
      <c r="DP97" s="89" t="str">
        <f>$B$1</f>
        <v>S.W.O</v>
      </c>
      <c r="DQ97" s="52" t="s">
        <v>158</v>
      </c>
      <c r="DR97" s="402"/>
      <c r="DS97" s="55" t="s">
        <v>0</v>
      </c>
      <c r="DT97" s="91" t="s">
        <v>101</v>
      </c>
      <c r="DU97" s="55" t="s">
        <v>14</v>
      </c>
      <c r="DV97" s="55" t="s">
        <v>157</v>
      </c>
      <c r="DW97" s="91" t="str">
        <f>$B$1</f>
        <v>S.W.O</v>
      </c>
      <c r="DX97" s="56" t="s">
        <v>158</v>
      </c>
      <c r="DY97" s="402"/>
      <c r="DZ97" s="53" t="s">
        <v>0</v>
      </c>
      <c r="EA97" s="90" t="s">
        <v>101</v>
      </c>
      <c r="EB97" s="53" t="s">
        <v>14</v>
      </c>
      <c r="EC97" s="53" t="s">
        <v>157</v>
      </c>
      <c r="ED97" s="90" t="str">
        <f>$C$1</f>
        <v>expnd.MARCH  .-2012</v>
      </c>
      <c r="EE97" s="54" t="s">
        <v>158</v>
      </c>
      <c r="EF97" s="402"/>
      <c r="EG97" s="49" t="s">
        <v>0</v>
      </c>
      <c r="EH97" s="88" t="s">
        <v>101</v>
      </c>
      <c r="EI97" s="49" t="s">
        <v>14</v>
      </c>
      <c r="EJ97" s="49" t="s">
        <v>157</v>
      </c>
      <c r="EK97" s="88" t="str">
        <f>$C$1</f>
        <v>expnd.MARCH  .-2012</v>
      </c>
      <c r="EL97" s="50" t="s">
        <v>158</v>
      </c>
      <c r="EM97" s="402"/>
      <c r="EN97" s="52" t="s">
        <v>0</v>
      </c>
      <c r="EO97" s="89" t="s">
        <v>101</v>
      </c>
      <c r="EP97" s="51" t="s">
        <v>14</v>
      </c>
      <c r="EQ97" s="51" t="s">
        <v>157</v>
      </c>
      <c r="ER97" s="89" t="str">
        <f>$C$1</f>
        <v>expnd.MARCH  .-2012</v>
      </c>
      <c r="ES97" s="52" t="s">
        <v>158</v>
      </c>
      <c r="ET97" s="402"/>
      <c r="EU97" s="53" t="s">
        <v>0</v>
      </c>
      <c r="EV97" s="90" t="s">
        <v>101</v>
      </c>
      <c r="EW97" s="53" t="s">
        <v>14</v>
      </c>
      <c r="EX97" s="53" t="s">
        <v>157</v>
      </c>
      <c r="EY97" s="90" t="str">
        <f>$C$1</f>
        <v>expnd.MARCH  .-2012</v>
      </c>
      <c r="EZ97" s="54" t="s">
        <v>158</v>
      </c>
      <c r="FA97" s="402"/>
      <c r="FB97" s="49" t="s">
        <v>0</v>
      </c>
      <c r="FC97" s="88" t="s">
        <v>101</v>
      </c>
      <c r="FD97" s="49" t="s">
        <v>14</v>
      </c>
      <c r="FE97" s="49" t="s">
        <v>157</v>
      </c>
      <c r="FF97" s="88" t="str">
        <f>$C$1</f>
        <v>expnd.MARCH  .-2012</v>
      </c>
      <c r="FG97" s="50" t="s">
        <v>158</v>
      </c>
      <c r="FH97" s="402"/>
      <c r="FI97" s="51" t="s">
        <v>0</v>
      </c>
      <c r="FJ97" s="89" t="s">
        <v>101</v>
      </c>
      <c r="FK97" s="51" t="s">
        <v>14</v>
      </c>
      <c r="FL97" s="51" t="s">
        <v>157</v>
      </c>
      <c r="FM97" s="89" t="str">
        <f>$C$1</f>
        <v>expnd.MARCH  .-2012</v>
      </c>
      <c r="FN97" s="52" t="s">
        <v>158</v>
      </c>
      <c r="FO97" s="402"/>
      <c r="FP97" s="53" t="s">
        <v>0</v>
      </c>
      <c r="FQ97" s="90" t="s">
        <v>101</v>
      </c>
      <c r="FR97" s="53" t="s">
        <v>14</v>
      </c>
      <c r="FS97" s="53" t="s">
        <v>157</v>
      </c>
      <c r="FT97" s="90" t="str">
        <f>$C$1</f>
        <v>expnd.MARCH  .-2012</v>
      </c>
      <c r="FU97" s="54" t="s">
        <v>158</v>
      </c>
      <c r="FV97" s="402"/>
      <c r="FW97" s="49" t="s">
        <v>0</v>
      </c>
      <c r="FX97" s="88" t="s">
        <v>101</v>
      </c>
      <c r="FY97" s="49" t="s">
        <v>14</v>
      </c>
      <c r="FZ97" s="49" t="s">
        <v>157</v>
      </c>
      <c r="GA97" s="88" t="str">
        <f>$C$1</f>
        <v>expnd.MARCH  .-2012</v>
      </c>
      <c r="GB97" s="50" t="s">
        <v>158</v>
      </c>
      <c r="GC97" s="402"/>
      <c r="GD97" s="467" t="str">
        <f t="shared" si="34"/>
        <v>NO. &amp; NAME OF THE SCHEME</v>
      </c>
      <c r="GE97" s="48" t="s">
        <v>0</v>
      </c>
      <c r="GF97" s="92" t="s">
        <v>101</v>
      </c>
      <c r="GG97" s="48" t="s">
        <v>14</v>
      </c>
      <c r="GH97" s="48" t="s">
        <v>157</v>
      </c>
      <c r="GI97" s="92" t="str">
        <f>$C$1</f>
        <v>expnd.MARCH  .-2012</v>
      </c>
      <c r="GJ97" s="57" t="s">
        <v>158</v>
      </c>
      <c r="GK97" s="402"/>
    </row>
    <row r="98" spans="1:193" ht="12.75">
      <c r="A98" s="87">
        <v>1</v>
      </c>
      <c r="B98" s="537">
        <v>2</v>
      </c>
      <c r="C98" s="537"/>
      <c r="D98" s="95">
        <v>3</v>
      </c>
      <c r="E98" s="95">
        <v>4</v>
      </c>
      <c r="F98" s="95">
        <v>5</v>
      </c>
      <c r="G98" s="95">
        <v>6</v>
      </c>
      <c r="H98" s="95">
        <v>7</v>
      </c>
      <c r="I98" s="415">
        <v>8</v>
      </c>
      <c r="J98" s="402"/>
      <c r="K98" s="427">
        <v>10</v>
      </c>
      <c r="L98" s="93">
        <v>11</v>
      </c>
      <c r="M98" s="93">
        <v>12</v>
      </c>
      <c r="N98" s="93">
        <v>13</v>
      </c>
      <c r="O98" s="93">
        <v>14</v>
      </c>
      <c r="P98" s="97">
        <v>15</v>
      </c>
      <c r="Q98" s="402"/>
      <c r="R98" s="307">
        <v>17</v>
      </c>
      <c r="S98" s="307">
        <v>18</v>
      </c>
      <c r="T98" s="307">
        <v>19</v>
      </c>
      <c r="U98" s="307">
        <v>20</v>
      </c>
      <c r="V98" s="307">
        <v>21</v>
      </c>
      <c r="W98" s="322">
        <v>22</v>
      </c>
      <c r="X98" s="402"/>
      <c r="Y98" s="95">
        <v>24</v>
      </c>
      <c r="Z98" s="95">
        <v>25</v>
      </c>
      <c r="AA98" s="95">
        <v>26</v>
      </c>
      <c r="AB98" s="95">
        <v>27</v>
      </c>
      <c r="AC98" s="95">
        <v>28</v>
      </c>
      <c r="AD98" s="96">
        <v>27</v>
      </c>
      <c r="AE98" s="402"/>
      <c r="AF98" s="93">
        <v>31</v>
      </c>
      <c r="AG98" s="93">
        <v>32</v>
      </c>
      <c r="AH98" s="93">
        <v>33</v>
      </c>
      <c r="AI98" s="93">
        <v>34</v>
      </c>
      <c r="AJ98" s="93">
        <v>35</v>
      </c>
      <c r="AK98" s="97">
        <v>36</v>
      </c>
      <c r="AL98" s="402"/>
      <c r="AM98" s="98">
        <v>38</v>
      </c>
      <c r="AN98" s="98">
        <v>39</v>
      </c>
      <c r="AO98" s="98">
        <v>40</v>
      </c>
      <c r="AP98" s="98">
        <v>41</v>
      </c>
      <c r="AQ98" s="98">
        <v>42</v>
      </c>
      <c r="AR98" s="99">
        <v>43</v>
      </c>
      <c r="AS98" s="402"/>
      <c r="AT98" s="95">
        <v>45</v>
      </c>
      <c r="AU98" s="95">
        <v>46</v>
      </c>
      <c r="AV98" s="95">
        <v>47</v>
      </c>
      <c r="AW98" s="95">
        <v>48</v>
      </c>
      <c r="AX98" s="95">
        <v>49</v>
      </c>
      <c r="AY98" s="96">
        <v>50</v>
      </c>
      <c r="AZ98" s="402"/>
      <c r="BA98" s="93">
        <v>52</v>
      </c>
      <c r="BB98" s="93">
        <v>53</v>
      </c>
      <c r="BC98" s="93">
        <v>54</v>
      </c>
      <c r="BD98" s="93">
        <v>55</v>
      </c>
      <c r="BE98" s="93">
        <v>56</v>
      </c>
      <c r="BF98" s="97">
        <v>57</v>
      </c>
      <c r="BG98" s="402"/>
      <c r="BH98" s="98">
        <v>59</v>
      </c>
      <c r="BI98" s="98">
        <v>60</v>
      </c>
      <c r="BJ98" s="98">
        <v>61</v>
      </c>
      <c r="BK98" s="98">
        <v>62</v>
      </c>
      <c r="BL98" s="98">
        <v>63</v>
      </c>
      <c r="BM98" s="99">
        <v>64</v>
      </c>
      <c r="BN98" s="402"/>
      <c r="BO98" s="95">
        <v>66</v>
      </c>
      <c r="BP98" s="95">
        <v>67</v>
      </c>
      <c r="BQ98" s="95">
        <v>68</v>
      </c>
      <c r="BR98" s="95">
        <v>69</v>
      </c>
      <c r="BS98" s="95">
        <v>70</v>
      </c>
      <c r="BT98" s="96">
        <v>71</v>
      </c>
      <c r="BU98" s="402"/>
      <c r="BV98" s="93">
        <v>73</v>
      </c>
      <c r="BW98" s="93">
        <v>74</v>
      </c>
      <c r="BX98" s="93">
        <v>75</v>
      </c>
      <c r="BY98" s="93">
        <v>76</v>
      </c>
      <c r="BZ98" s="93">
        <v>77</v>
      </c>
      <c r="CA98" s="97">
        <v>78</v>
      </c>
      <c r="CB98" s="402"/>
      <c r="CC98" s="98">
        <v>80</v>
      </c>
      <c r="CD98" s="98">
        <v>81</v>
      </c>
      <c r="CE98" s="98">
        <v>82</v>
      </c>
      <c r="CF98" s="98">
        <v>83</v>
      </c>
      <c r="CG98" s="98">
        <v>84</v>
      </c>
      <c r="CH98" s="99">
        <v>85</v>
      </c>
      <c r="CI98" s="402"/>
      <c r="CJ98" s="95">
        <v>87</v>
      </c>
      <c r="CK98" s="95">
        <v>88</v>
      </c>
      <c r="CL98" s="95">
        <v>89</v>
      </c>
      <c r="CM98" s="95">
        <v>90</v>
      </c>
      <c r="CN98" s="95">
        <v>91</v>
      </c>
      <c r="CO98" s="96">
        <v>92</v>
      </c>
      <c r="CP98" s="402"/>
      <c r="CQ98" s="93">
        <v>94</v>
      </c>
      <c r="CR98" s="93">
        <v>95</v>
      </c>
      <c r="CS98" s="93">
        <v>96</v>
      </c>
      <c r="CT98" s="93">
        <v>97</v>
      </c>
      <c r="CU98" s="93">
        <v>98</v>
      </c>
      <c r="CV98" s="97">
        <v>99</v>
      </c>
      <c r="CW98" s="402"/>
      <c r="CX98" s="98">
        <v>101</v>
      </c>
      <c r="CY98" s="98">
        <v>102</v>
      </c>
      <c r="CZ98" s="98">
        <v>103</v>
      </c>
      <c r="DA98" s="98">
        <v>104</v>
      </c>
      <c r="DB98" s="98">
        <v>105</v>
      </c>
      <c r="DC98" s="99">
        <v>106</v>
      </c>
      <c r="DD98" s="402"/>
      <c r="DE98" s="95">
        <v>108</v>
      </c>
      <c r="DF98" s="95">
        <v>109</v>
      </c>
      <c r="DG98" s="95">
        <v>110</v>
      </c>
      <c r="DH98" s="95">
        <v>111</v>
      </c>
      <c r="DI98" s="95">
        <v>112</v>
      </c>
      <c r="DJ98" s="96">
        <v>113</v>
      </c>
      <c r="DK98" s="402"/>
      <c r="DL98" s="93">
        <v>115</v>
      </c>
      <c r="DM98" s="93">
        <v>116</v>
      </c>
      <c r="DN98" s="93">
        <v>117</v>
      </c>
      <c r="DO98" s="93">
        <v>118</v>
      </c>
      <c r="DP98" s="93">
        <v>119</v>
      </c>
      <c r="DQ98" s="97">
        <v>120</v>
      </c>
      <c r="DR98" s="402"/>
      <c r="DS98" s="94">
        <v>122</v>
      </c>
      <c r="DT98" s="94">
        <v>123</v>
      </c>
      <c r="DU98" s="94">
        <v>124</v>
      </c>
      <c r="DV98" s="94">
        <v>125</v>
      </c>
      <c r="DW98" s="94">
        <v>126</v>
      </c>
      <c r="DX98" s="100">
        <v>127</v>
      </c>
      <c r="DY98" s="402"/>
      <c r="DZ98" s="98">
        <v>129</v>
      </c>
      <c r="EA98" s="98">
        <v>130</v>
      </c>
      <c r="EB98" s="98">
        <v>131</v>
      </c>
      <c r="EC98" s="98">
        <v>132</v>
      </c>
      <c r="ED98" s="98">
        <v>133</v>
      </c>
      <c r="EE98" s="99">
        <v>134</v>
      </c>
      <c r="EF98" s="402"/>
      <c r="EG98" s="95">
        <v>136</v>
      </c>
      <c r="EH98" s="95">
        <v>137</v>
      </c>
      <c r="EI98" s="95">
        <v>138</v>
      </c>
      <c r="EJ98" s="95">
        <v>139</v>
      </c>
      <c r="EK98" s="95">
        <v>140</v>
      </c>
      <c r="EL98" s="96">
        <v>141</v>
      </c>
      <c r="EM98" s="402"/>
      <c r="EN98" s="97">
        <v>143</v>
      </c>
      <c r="EO98" s="93">
        <v>144</v>
      </c>
      <c r="EP98" s="93">
        <v>145</v>
      </c>
      <c r="EQ98" s="93">
        <v>146</v>
      </c>
      <c r="ER98" s="93">
        <v>147</v>
      </c>
      <c r="ES98" s="97">
        <v>148</v>
      </c>
      <c r="ET98" s="402"/>
      <c r="EU98" s="98">
        <v>150</v>
      </c>
      <c r="EV98" s="98">
        <v>151</v>
      </c>
      <c r="EW98" s="98">
        <v>152</v>
      </c>
      <c r="EX98" s="98">
        <v>153</v>
      </c>
      <c r="EY98" s="98">
        <v>154</v>
      </c>
      <c r="EZ98" s="99">
        <v>155</v>
      </c>
      <c r="FA98" s="402"/>
      <c r="FB98" s="95">
        <v>157</v>
      </c>
      <c r="FC98" s="95">
        <v>158</v>
      </c>
      <c r="FD98" s="95">
        <v>159</v>
      </c>
      <c r="FE98" s="95">
        <v>160</v>
      </c>
      <c r="FF98" s="95">
        <v>161</v>
      </c>
      <c r="FG98" s="96">
        <v>162</v>
      </c>
      <c r="FH98" s="402"/>
      <c r="FI98" s="93">
        <v>164</v>
      </c>
      <c r="FJ98" s="93">
        <v>165</v>
      </c>
      <c r="FK98" s="93">
        <v>166</v>
      </c>
      <c r="FL98" s="93">
        <v>167</v>
      </c>
      <c r="FM98" s="93">
        <v>168</v>
      </c>
      <c r="FN98" s="97">
        <v>169</v>
      </c>
      <c r="FO98" s="402"/>
      <c r="FP98" s="98">
        <v>171</v>
      </c>
      <c r="FQ98" s="98">
        <v>172</v>
      </c>
      <c r="FR98" s="98">
        <v>173</v>
      </c>
      <c r="FS98" s="98">
        <v>174</v>
      </c>
      <c r="FT98" s="98">
        <v>175</v>
      </c>
      <c r="FU98" s="99">
        <v>176</v>
      </c>
      <c r="FV98" s="402"/>
      <c r="FW98" s="95">
        <v>178</v>
      </c>
      <c r="FX98" s="95">
        <v>179</v>
      </c>
      <c r="FY98" s="95">
        <v>180</v>
      </c>
      <c r="FZ98" s="95">
        <v>181</v>
      </c>
      <c r="GA98" s="95">
        <v>182</v>
      </c>
      <c r="GB98" s="96">
        <v>183</v>
      </c>
      <c r="GC98" s="402"/>
      <c r="GD98" s="467">
        <f t="shared" si="34"/>
        <v>2</v>
      </c>
      <c r="GE98" s="101">
        <v>185</v>
      </c>
      <c r="GF98" s="101">
        <v>186</v>
      </c>
      <c r="GG98" s="101">
        <v>187</v>
      </c>
      <c r="GH98" s="101">
        <v>188</v>
      </c>
      <c r="GI98" s="101">
        <v>189</v>
      </c>
      <c r="GJ98" s="102">
        <v>190</v>
      </c>
      <c r="GK98" s="402"/>
    </row>
    <row r="99" spans="1:193" ht="12.75">
      <c r="A99" s="76" t="s">
        <v>5</v>
      </c>
      <c r="B99" s="58"/>
      <c r="C99" s="59" t="s">
        <v>1</v>
      </c>
      <c r="D99" s="108"/>
      <c r="E99" s="108"/>
      <c r="F99" s="108"/>
      <c r="G99" s="108"/>
      <c r="H99" s="108"/>
      <c r="I99" s="416"/>
      <c r="J99" s="403"/>
      <c r="K99" s="428"/>
      <c r="L99" s="108"/>
      <c r="M99" s="108"/>
      <c r="N99" s="108"/>
      <c r="O99" s="108"/>
      <c r="P99" s="109"/>
      <c r="Q99" s="403"/>
      <c r="R99" s="108"/>
      <c r="S99" s="108"/>
      <c r="T99" s="108"/>
      <c r="U99" s="108"/>
      <c r="V99" s="108"/>
      <c r="W99" s="109"/>
      <c r="X99" s="403"/>
      <c r="Y99" s="108"/>
      <c r="Z99" s="108"/>
      <c r="AA99" s="108"/>
      <c r="AB99" s="108"/>
      <c r="AC99" s="108"/>
      <c r="AD99" s="109"/>
      <c r="AE99" s="403"/>
      <c r="AF99" s="108"/>
      <c r="AG99" s="108"/>
      <c r="AH99" s="108"/>
      <c r="AI99" s="108"/>
      <c r="AJ99" s="108"/>
      <c r="AK99" s="109"/>
      <c r="AL99" s="403"/>
      <c r="AM99" s="108"/>
      <c r="AN99" s="108"/>
      <c r="AO99" s="108"/>
      <c r="AP99" s="108"/>
      <c r="AQ99" s="108"/>
      <c r="AR99" s="109"/>
      <c r="AS99" s="403"/>
      <c r="AT99" s="108"/>
      <c r="AU99" s="108"/>
      <c r="AV99" s="108"/>
      <c r="AW99" s="108"/>
      <c r="AX99" s="108"/>
      <c r="AY99" s="109"/>
      <c r="AZ99" s="403"/>
      <c r="BA99" s="108"/>
      <c r="BB99" s="108"/>
      <c r="BC99" s="108"/>
      <c r="BD99" s="108"/>
      <c r="BE99" s="108"/>
      <c r="BF99" s="109"/>
      <c r="BG99" s="403"/>
      <c r="BH99" s="108"/>
      <c r="BI99" s="108"/>
      <c r="BJ99" s="108"/>
      <c r="BK99" s="108"/>
      <c r="BL99" s="108"/>
      <c r="BM99" s="109"/>
      <c r="BN99" s="403"/>
      <c r="BO99" s="108"/>
      <c r="BP99" s="108"/>
      <c r="BQ99" s="108"/>
      <c r="BR99" s="108"/>
      <c r="BS99" s="108"/>
      <c r="BT99" s="109"/>
      <c r="BU99" s="403"/>
      <c r="BV99" s="108"/>
      <c r="BW99" s="108"/>
      <c r="BX99" s="108"/>
      <c r="BY99" s="108"/>
      <c r="BZ99" s="108"/>
      <c r="CA99" s="109"/>
      <c r="CB99" s="403"/>
      <c r="CC99" s="108"/>
      <c r="CD99" s="108"/>
      <c r="CE99" s="108"/>
      <c r="CF99" s="108"/>
      <c r="CG99" s="108"/>
      <c r="CH99" s="109"/>
      <c r="CI99" s="403"/>
      <c r="CJ99" s="108"/>
      <c r="CK99" s="108"/>
      <c r="CL99" s="108"/>
      <c r="CM99" s="108"/>
      <c r="CN99" s="108"/>
      <c r="CO99" s="109"/>
      <c r="CP99" s="403"/>
      <c r="CQ99" s="108"/>
      <c r="CR99" s="108"/>
      <c r="CS99" s="108"/>
      <c r="CT99" s="108"/>
      <c r="CU99" s="108"/>
      <c r="CV99" s="109"/>
      <c r="CW99" s="403"/>
      <c r="CX99" s="108"/>
      <c r="CY99" s="108"/>
      <c r="CZ99" s="108"/>
      <c r="DA99" s="108"/>
      <c r="DB99" s="108"/>
      <c r="DC99" s="109"/>
      <c r="DD99" s="403"/>
      <c r="DE99" s="108"/>
      <c r="DF99" s="108"/>
      <c r="DG99" s="108"/>
      <c r="DH99" s="108"/>
      <c r="DI99" s="108"/>
      <c r="DJ99" s="109"/>
      <c r="DK99" s="403"/>
      <c r="DL99" s="108"/>
      <c r="DM99" s="108"/>
      <c r="DN99" s="108"/>
      <c r="DO99" s="108"/>
      <c r="DP99" s="108"/>
      <c r="DQ99" s="109"/>
      <c r="DR99" s="403"/>
      <c r="DS99" s="108"/>
      <c r="DT99" s="108"/>
      <c r="DU99" s="108"/>
      <c r="DV99" s="108"/>
      <c r="DW99" s="108"/>
      <c r="DX99" s="109"/>
      <c r="DY99" s="403"/>
      <c r="DZ99" s="108"/>
      <c r="EA99" s="108"/>
      <c r="EB99" s="108"/>
      <c r="EC99" s="108"/>
      <c r="ED99" s="108"/>
      <c r="EE99" s="110"/>
      <c r="EF99" s="403"/>
      <c r="EG99" s="111"/>
      <c r="EH99" s="111"/>
      <c r="EI99" s="111"/>
      <c r="EJ99" s="111"/>
      <c r="EK99" s="111"/>
      <c r="EL99" s="110"/>
      <c r="EM99" s="403"/>
      <c r="EN99" s="112"/>
      <c r="EO99" s="111"/>
      <c r="EP99" s="111"/>
      <c r="EQ99" s="111"/>
      <c r="ER99" s="111"/>
      <c r="ES99" s="110"/>
      <c r="ET99" s="403"/>
      <c r="EU99" s="111"/>
      <c r="EV99" s="111"/>
      <c r="EW99" s="111"/>
      <c r="EX99" s="111"/>
      <c r="EY99" s="111"/>
      <c r="EZ99" s="110"/>
      <c r="FA99" s="403"/>
      <c r="FB99" s="111"/>
      <c r="FC99" s="111"/>
      <c r="FD99" s="111"/>
      <c r="FE99" s="111"/>
      <c r="FF99" s="111"/>
      <c r="FG99" s="110"/>
      <c r="FH99" s="403"/>
      <c r="FI99" s="111"/>
      <c r="FJ99" s="111"/>
      <c r="FK99" s="111"/>
      <c r="FL99" s="111"/>
      <c r="FM99" s="111"/>
      <c r="FN99" s="110"/>
      <c r="FO99" s="403"/>
      <c r="FP99" s="111"/>
      <c r="FQ99" s="111"/>
      <c r="FR99" s="111"/>
      <c r="FS99" s="111"/>
      <c r="FT99" s="111"/>
      <c r="FU99" s="110"/>
      <c r="FV99" s="403"/>
      <c r="FW99" s="111"/>
      <c r="FX99" s="111"/>
      <c r="FY99" s="111"/>
      <c r="FZ99" s="111"/>
      <c r="GA99" s="111"/>
      <c r="GB99" s="110"/>
      <c r="GC99" s="403"/>
      <c r="GD99" s="467">
        <f t="shared" si="34"/>
        <v>0</v>
      </c>
      <c r="GE99" s="113"/>
      <c r="GF99" s="113"/>
      <c r="GG99" s="113"/>
      <c r="GH99" s="113"/>
      <c r="GI99" s="113" t="s">
        <v>6</v>
      </c>
      <c r="GJ99" s="114"/>
      <c r="GK99" s="403"/>
    </row>
    <row r="100" spans="1:206" ht="25.5">
      <c r="A100" s="60">
        <v>1</v>
      </c>
      <c r="B100" s="61" t="s">
        <v>198</v>
      </c>
      <c r="C100" s="62" t="s">
        <v>199</v>
      </c>
      <c r="D100" s="140">
        <v>0</v>
      </c>
      <c r="E100" s="141">
        <v>0</v>
      </c>
      <c r="F100" s="140">
        <v>0</v>
      </c>
      <c r="G100" s="140">
        <v>0</v>
      </c>
      <c r="H100" s="140">
        <v>0</v>
      </c>
      <c r="I100" s="407">
        <v>0</v>
      </c>
      <c r="J100" s="396"/>
      <c r="K100" s="420">
        <v>0</v>
      </c>
      <c r="L100" s="141">
        <v>0</v>
      </c>
      <c r="M100" s="140">
        <v>2.4</v>
      </c>
      <c r="N100" s="140">
        <v>0</v>
      </c>
      <c r="O100" s="140">
        <v>0</v>
      </c>
      <c r="P100" s="141">
        <v>0</v>
      </c>
      <c r="Q100" s="396"/>
      <c r="R100" s="140">
        <v>0</v>
      </c>
      <c r="S100" s="141">
        <v>0</v>
      </c>
      <c r="T100" s="140">
        <v>0</v>
      </c>
      <c r="U100" s="140">
        <v>0</v>
      </c>
      <c r="V100" s="140">
        <v>0</v>
      </c>
      <c r="W100" s="141">
        <v>0</v>
      </c>
      <c r="X100" s="396"/>
      <c r="Y100" s="140">
        <v>0</v>
      </c>
      <c r="Z100" s="141">
        <v>0</v>
      </c>
      <c r="AA100" s="140">
        <v>0</v>
      </c>
      <c r="AB100" s="140">
        <v>0</v>
      </c>
      <c r="AC100" s="140">
        <v>0</v>
      </c>
      <c r="AD100" s="141">
        <v>0</v>
      </c>
      <c r="AE100" s="396"/>
      <c r="AF100" s="140">
        <v>0</v>
      </c>
      <c r="AG100" s="141">
        <v>0</v>
      </c>
      <c r="AH100" s="140">
        <v>8</v>
      </c>
      <c r="AI100" s="140">
        <v>8</v>
      </c>
      <c r="AJ100" s="140">
        <v>8</v>
      </c>
      <c r="AK100" s="141">
        <v>9</v>
      </c>
      <c r="AL100" s="396"/>
      <c r="AM100" s="140">
        <v>0</v>
      </c>
      <c r="AN100" s="141">
        <v>0</v>
      </c>
      <c r="AO100" s="140">
        <v>0</v>
      </c>
      <c r="AP100" s="140">
        <v>0</v>
      </c>
      <c r="AQ100" s="140">
        <v>0</v>
      </c>
      <c r="AR100" s="141">
        <v>0</v>
      </c>
      <c r="AS100" s="396"/>
      <c r="AT100" s="140">
        <v>0</v>
      </c>
      <c r="AU100" s="141">
        <v>0</v>
      </c>
      <c r="AV100" s="140">
        <v>17</v>
      </c>
      <c r="AW100" s="140">
        <v>9.85</v>
      </c>
      <c r="AX100" s="140">
        <v>16.96</v>
      </c>
      <c r="AY100" s="141">
        <v>33</v>
      </c>
      <c r="AZ100" s="396"/>
      <c r="BA100" s="140">
        <v>0</v>
      </c>
      <c r="BB100" s="141">
        <v>0</v>
      </c>
      <c r="BC100" s="140">
        <v>2</v>
      </c>
      <c r="BD100" s="140">
        <v>0</v>
      </c>
      <c r="BE100" s="140">
        <v>2</v>
      </c>
      <c r="BF100" s="141">
        <v>3</v>
      </c>
      <c r="BG100" s="396"/>
      <c r="BH100" s="140">
        <v>0</v>
      </c>
      <c r="BI100" s="141">
        <v>0</v>
      </c>
      <c r="BJ100" s="140">
        <v>1</v>
      </c>
      <c r="BK100" s="140">
        <v>0.4</v>
      </c>
      <c r="BL100" s="140">
        <v>1</v>
      </c>
      <c r="BM100" s="141">
        <v>0</v>
      </c>
      <c r="BN100" s="396"/>
      <c r="BO100" s="140">
        <v>0</v>
      </c>
      <c r="BP100" s="141">
        <v>0</v>
      </c>
      <c r="BQ100" s="140">
        <v>4.5</v>
      </c>
      <c r="BR100" s="140">
        <v>0</v>
      </c>
      <c r="BS100" s="140">
        <v>2.24</v>
      </c>
      <c r="BT100" s="141">
        <v>3</v>
      </c>
      <c r="BU100" s="396"/>
      <c r="BV100" s="140">
        <v>0</v>
      </c>
      <c r="BW100" s="141">
        <v>0</v>
      </c>
      <c r="BX100" s="140">
        <v>44.36</v>
      </c>
      <c r="BY100" s="140">
        <v>4</v>
      </c>
      <c r="BZ100" s="140">
        <v>44.36</v>
      </c>
      <c r="CA100" s="141">
        <v>31</v>
      </c>
      <c r="CB100" s="396"/>
      <c r="CC100" s="140">
        <v>0</v>
      </c>
      <c r="CD100" s="141">
        <v>0</v>
      </c>
      <c r="CE100" s="140">
        <v>2</v>
      </c>
      <c r="CF100" s="140">
        <v>0</v>
      </c>
      <c r="CG100" s="140">
        <v>2</v>
      </c>
      <c r="CH100" s="141">
        <v>2</v>
      </c>
      <c r="CI100" s="396"/>
      <c r="CJ100" s="140">
        <v>0</v>
      </c>
      <c r="CK100" s="141">
        <v>0</v>
      </c>
      <c r="CL100" s="140">
        <v>13</v>
      </c>
      <c r="CM100" s="140">
        <v>2.84</v>
      </c>
      <c r="CN100" s="140">
        <v>11.4</v>
      </c>
      <c r="CO100" s="141">
        <v>8</v>
      </c>
      <c r="CP100" s="396"/>
      <c r="CQ100" s="140">
        <v>0</v>
      </c>
      <c r="CR100" s="141">
        <v>0</v>
      </c>
      <c r="CS100" s="140">
        <v>0</v>
      </c>
      <c r="CT100" s="140">
        <v>0</v>
      </c>
      <c r="CU100" s="140">
        <v>0</v>
      </c>
      <c r="CV100" s="141">
        <v>0</v>
      </c>
      <c r="CW100" s="396"/>
      <c r="CX100" s="140">
        <v>0</v>
      </c>
      <c r="CY100" s="141">
        <v>0</v>
      </c>
      <c r="CZ100" s="140">
        <v>2.15</v>
      </c>
      <c r="DA100" s="140">
        <v>0</v>
      </c>
      <c r="DB100" s="140">
        <v>2.15</v>
      </c>
      <c r="DC100" s="141">
        <v>2</v>
      </c>
      <c r="DD100" s="396"/>
      <c r="DE100" s="140">
        <v>0</v>
      </c>
      <c r="DF100" s="141">
        <v>0</v>
      </c>
      <c r="DG100" s="140">
        <v>0</v>
      </c>
      <c r="DH100" s="140">
        <v>0</v>
      </c>
      <c r="DI100" s="140">
        <v>0</v>
      </c>
      <c r="DJ100" s="141">
        <v>0</v>
      </c>
      <c r="DK100" s="396"/>
      <c r="DL100" s="140">
        <v>0</v>
      </c>
      <c r="DM100" s="141">
        <v>0</v>
      </c>
      <c r="DN100" s="140">
        <v>1</v>
      </c>
      <c r="DO100" s="140">
        <v>1</v>
      </c>
      <c r="DP100" s="140">
        <v>1</v>
      </c>
      <c r="DQ100" s="141">
        <v>0</v>
      </c>
      <c r="DR100" s="396"/>
      <c r="DS100" s="140">
        <v>0</v>
      </c>
      <c r="DT100" s="141">
        <v>0</v>
      </c>
      <c r="DU100" s="140">
        <v>0</v>
      </c>
      <c r="DV100" s="140">
        <v>0</v>
      </c>
      <c r="DW100" s="140">
        <v>0</v>
      </c>
      <c r="DX100" s="141">
        <v>0</v>
      </c>
      <c r="DY100" s="396"/>
      <c r="DZ100" s="140">
        <v>0</v>
      </c>
      <c r="EA100" s="141">
        <v>0</v>
      </c>
      <c r="EB100" s="140">
        <v>1.25</v>
      </c>
      <c r="EC100" s="140">
        <v>1.24</v>
      </c>
      <c r="ED100" s="140">
        <v>1.24</v>
      </c>
      <c r="EE100" s="141">
        <v>0</v>
      </c>
      <c r="EF100" s="396"/>
      <c r="EG100" s="140">
        <v>0</v>
      </c>
      <c r="EH100" s="141">
        <v>0</v>
      </c>
      <c r="EI100" s="140">
        <v>5</v>
      </c>
      <c r="EJ100" s="140">
        <v>0</v>
      </c>
      <c r="EK100" s="140">
        <v>3.26</v>
      </c>
      <c r="EL100" s="141">
        <v>2</v>
      </c>
      <c r="EM100" s="396"/>
      <c r="EN100" s="140">
        <v>0</v>
      </c>
      <c r="EO100" s="141">
        <v>0</v>
      </c>
      <c r="EP100" s="140">
        <v>0</v>
      </c>
      <c r="EQ100" s="140">
        <v>0</v>
      </c>
      <c r="ER100" s="140">
        <v>0</v>
      </c>
      <c r="ES100" s="141">
        <v>0</v>
      </c>
      <c r="ET100" s="396"/>
      <c r="EU100" s="140">
        <v>0</v>
      </c>
      <c r="EV100" s="141">
        <v>0</v>
      </c>
      <c r="EW100" s="140">
        <v>0</v>
      </c>
      <c r="EX100" s="140">
        <v>0</v>
      </c>
      <c r="EY100" s="140">
        <v>0</v>
      </c>
      <c r="EZ100" s="141">
        <v>0</v>
      </c>
      <c r="FA100" s="396"/>
      <c r="FB100" s="140">
        <v>0</v>
      </c>
      <c r="FC100" s="141">
        <v>0</v>
      </c>
      <c r="FD100" s="140">
        <v>0</v>
      </c>
      <c r="FE100" s="140">
        <v>0</v>
      </c>
      <c r="FF100" s="140">
        <v>0</v>
      </c>
      <c r="FG100" s="141">
        <v>0</v>
      </c>
      <c r="FH100" s="396"/>
      <c r="FI100" s="140">
        <v>0</v>
      </c>
      <c r="FJ100" s="141">
        <v>0</v>
      </c>
      <c r="FK100" s="140">
        <v>0</v>
      </c>
      <c r="FL100" s="140">
        <v>0</v>
      </c>
      <c r="FM100" s="140">
        <v>0</v>
      </c>
      <c r="FN100" s="141">
        <v>0</v>
      </c>
      <c r="FO100" s="396"/>
      <c r="FP100" s="140">
        <v>0</v>
      </c>
      <c r="FQ100" s="141">
        <v>0</v>
      </c>
      <c r="FR100" s="140">
        <v>0</v>
      </c>
      <c r="FS100" s="140">
        <v>0</v>
      </c>
      <c r="FT100" s="140">
        <v>0</v>
      </c>
      <c r="FU100" s="141">
        <v>0</v>
      </c>
      <c r="FV100" s="396"/>
      <c r="FW100" s="140">
        <v>0</v>
      </c>
      <c r="FX100" s="141">
        <v>0</v>
      </c>
      <c r="FY100" s="140">
        <v>0</v>
      </c>
      <c r="FZ100" s="140">
        <v>0</v>
      </c>
      <c r="GA100" s="140">
        <v>0</v>
      </c>
      <c r="GB100" s="141">
        <v>0</v>
      </c>
      <c r="GC100" s="396"/>
      <c r="GD100" s="467" t="str">
        <f t="shared" si="34"/>
        <v>BCK-19</v>
      </c>
      <c r="GE100" s="63">
        <f aca="true" t="shared" si="67" ref="GE100:GJ101">D100+K100+R100+Y100+AF100+AM100+AT100+BA100+BH100+BO100+BV100+CC100+CJ100+CQ100+CX100+DE100+DL100+DS100+DZ100+EG100+EN100+EU100+FB100+FI100+FP100+FW100</f>
        <v>0</v>
      </c>
      <c r="GF100" s="64">
        <f t="shared" si="67"/>
        <v>0</v>
      </c>
      <c r="GG100" s="63">
        <f t="shared" si="67"/>
        <v>103.66</v>
      </c>
      <c r="GH100" s="63">
        <f t="shared" si="67"/>
        <v>27.33</v>
      </c>
      <c r="GI100" s="63">
        <f t="shared" si="67"/>
        <v>95.61000000000001</v>
      </c>
      <c r="GJ100" s="64">
        <f t="shared" si="67"/>
        <v>93</v>
      </c>
      <c r="GK100" s="396"/>
      <c r="GP100" s="16" t="s">
        <v>215</v>
      </c>
      <c r="GS100" s="12"/>
      <c r="GT100" s="16" t="str">
        <f>B100</f>
        <v>BCK-19</v>
      </c>
      <c r="GU100" s="20">
        <f>GG100</f>
        <v>103.66</v>
      </c>
      <c r="GV100" s="20"/>
      <c r="GW100" s="20">
        <f>+GU100+GV100</f>
        <v>103.66</v>
      </c>
      <c r="GX100" s="65"/>
    </row>
    <row r="101" spans="1:206" ht="25.5">
      <c r="A101" s="60">
        <v>2</v>
      </c>
      <c r="B101" s="66" t="s">
        <v>200</v>
      </c>
      <c r="C101" s="67" t="s">
        <v>201</v>
      </c>
      <c r="D101" s="140">
        <v>0</v>
      </c>
      <c r="E101" s="141">
        <v>0</v>
      </c>
      <c r="F101" s="140">
        <v>0</v>
      </c>
      <c r="G101" s="140">
        <v>0</v>
      </c>
      <c r="H101" s="140">
        <v>0</v>
      </c>
      <c r="I101" s="407">
        <v>0</v>
      </c>
      <c r="J101" s="396"/>
      <c r="K101" s="420">
        <v>0</v>
      </c>
      <c r="L101" s="141">
        <v>0</v>
      </c>
      <c r="M101" s="140">
        <v>0</v>
      </c>
      <c r="N101" s="140">
        <v>0</v>
      </c>
      <c r="O101" s="140">
        <v>0</v>
      </c>
      <c r="P101" s="141">
        <v>0</v>
      </c>
      <c r="Q101" s="396"/>
      <c r="R101" s="140">
        <v>0</v>
      </c>
      <c r="S101" s="141">
        <v>0</v>
      </c>
      <c r="T101" s="140">
        <v>0</v>
      </c>
      <c r="U101" s="140">
        <v>0</v>
      </c>
      <c r="V101" s="140">
        <v>0</v>
      </c>
      <c r="W101" s="141">
        <v>0</v>
      </c>
      <c r="X101" s="396"/>
      <c r="Y101" s="140">
        <v>0</v>
      </c>
      <c r="Z101" s="141">
        <v>0</v>
      </c>
      <c r="AA101" s="140">
        <v>0</v>
      </c>
      <c r="AB101" s="140">
        <v>0</v>
      </c>
      <c r="AC101" s="140">
        <v>0</v>
      </c>
      <c r="AD101" s="141">
        <v>0</v>
      </c>
      <c r="AE101" s="396"/>
      <c r="AF101" s="140">
        <v>0</v>
      </c>
      <c r="AG101" s="141">
        <v>0</v>
      </c>
      <c r="AH101" s="140">
        <v>0</v>
      </c>
      <c r="AI101" s="140">
        <v>0</v>
      </c>
      <c r="AJ101" s="140">
        <v>0</v>
      </c>
      <c r="AK101" s="141">
        <v>0</v>
      </c>
      <c r="AL101" s="396"/>
      <c r="AM101" s="140">
        <v>0</v>
      </c>
      <c r="AN101" s="141">
        <v>0</v>
      </c>
      <c r="AO101" s="140">
        <v>0</v>
      </c>
      <c r="AP101" s="140">
        <v>0</v>
      </c>
      <c r="AQ101" s="140">
        <v>0</v>
      </c>
      <c r="AR101" s="141">
        <v>0</v>
      </c>
      <c r="AS101" s="396"/>
      <c r="AT101" s="140">
        <v>0</v>
      </c>
      <c r="AU101" s="141">
        <v>0</v>
      </c>
      <c r="AV101" s="140">
        <v>0</v>
      </c>
      <c r="AW101" s="140">
        <v>0</v>
      </c>
      <c r="AX101" s="140">
        <v>0</v>
      </c>
      <c r="AY101" s="141">
        <v>0</v>
      </c>
      <c r="AZ101" s="396"/>
      <c r="BA101" s="140">
        <v>0</v>
      </c>
      <c r="BB101" s="141">
        <v>0</v>
      </c>
      <c r="BC101" s="140">
        <v>0</v>
      </c>
      <c r="BD101" s="140">
        <v>0</v>
      </c>
      <c r="BE101" s="140">
        <v>0</v>
      </c>
      <c r="BF101" s="141">
        <v>0</v>
      </c>
      <c r="BG101" s="396"/>
      <c r="BH101" s="140">
        <v>0</v>
      </c>
      <c r="BI101" s="141">
        <v>0</v>
      </c>
      <c r="BJ101" s="140">
        <v>0</v>
      </c>
      <c r="BK101" s="140">
        <v>0</v>
      </c>
      <c r="BL101" s="140">
        <v>0</v>
      </c>
      <c r="BM101" s="141">
        <v>0</v>
      </c>
      <c r="BN101" s="396"/>
      <c r="BO101" s="140">
        <v>0</v>
      </c>
      <c r="BP101" s="141">
        <v>0</v>
      </c>
      <c r="BQ101" s="140">
        <v>0</v>
      </c>
      <c r="BR101" s="140">
        <v>0</v>
      </c>
      <c r="BS101" s="140">
        <v>0</v>
      </c>
      <c r="BT101" s="141">
        <v>0</v>
      </c>
      <c r="BU101" s="396"/>
      <c r="BV101" s="140"/>
      <c r="BW101" s="141"/>
      <c r="BX101" s="140"/>
      <c r="BY101" s="140"/>
      <c r="BZ101" s="140"/>
      <c r="CA101" s="141"/>
      <c r="CB101" s="396"/>
      <c r="CC101" s="140">
        <v>0</v>
      </c>
      <c r="CD101" s="141">
        <v>0</v>
      </c>
      <c r="CE101" s="140">
        <v>0</v>
      </c>
      <c r="CF101" s="140">
        <v>0</v>
      </c>
      <c r="CG101" s="140">
        <v>0</v>
      </c>
      <c r="CH101" s="141">
        <v>0</v>
      </c>
      <c r="CI101" s="396"/>
      <c r="CJ101" s="140">
        <v>0</v>
      </c>
      <c r="CK101" s="141">
        <v>0</v>
      </c>
      <c r="CL101" s="140">
        <v>0</v>
      </c>
      <c r="CM101" s="140">
        <v>0</v>
      </c>
      <c r="CN101" s="140">
        <v>0</v>
      </c>
      <c r="CO101" s="141">
        <v>0</v>
      </c>
      <c r="CP101" s="396"/>
      <c r="CQ101" s="140">
        <v>0</v>
      </c>
      <c r="CR101" s="141">
        <v>0</v>
      </c>
      <c r="CS101" s="140">
        <v>0</v>
      </c>
      <c r="CT101" s="140">
        <v>0</v>
      </c>
      <c r="CU101" s="140">
        <v>0</v>
      </c>
      <c r="CV101" s="141">
        <v>0</v>
      </c>
      <c r="CW101" s="396"/>
      <c r="CX101" s="140">
        <v>0</v>
      </c>
      <c r="CY101" s="141">
        <v>0</v>
      </c>
      <c r="CZ101" s="140">
        <v>0</v>
      </c>
      <c r="DA101" s="140">
        <v>0</v>
      </c>
      <c r="DB101" s="140">
        <v>0</v>
      </c>
      <c r="DC101" s="141">
        <v>0</v>
      </c>
      <c r="DD101" s="396"/>
      <c r="DE101" s="140">
        <v>0</v>
      </c>
      <c r="DF101" s="141">
        <v>0</v>
      </c>
      <c r="DG101" s="140">
        <v>0</v>
      </c>
      <c r="DH101" s="140">
        <v>0</v>
      </c>
      <c r="DI101" s="140">
        <v>0</v>
      </c>
      <c r="DJ101" s="141">
        <v>0</v>
      </c>
      <c r="DK101" s="396"/>
      <c r="DL101" s="140">
        <v>0</v>
      </c>
      <c r="DM101" s="141">
        <v>0</v>
      </c>
      <c r="DN101" s="140">
        <v>0</v>
      </c>
      <c r="DO101" s="140">
        <v>0</v>
      </c>
      <c r="DP101" s="140">
        <v>0</v>
      </c>
      <c r="DQ101" s="141">
        <v>0</v>
      </c>
      <c r="DR101" s="396"/>
      <c r="DS101" s="140">
        <v>0</v>
      </c>
      <c r="DT101" s="141">
        <v>0</v>
      </c>
      <c r="DU101" s="140">
        <v>0</v>
      </c>
      <c r="DV101" s="140">
        <v>0</v>
      </c>
      <c r="DW101" s="140">
        <v>0</v>
      </c>
      <c r="DX101" s="141">
        <v>0</v>
      </c>
      <c r="DY101" s="396"/>
      <c r="DZ101" s="140">
        <v>0</v>
      </c>
      <c r="EA101" s="141">
        <v>0</v>
      </c>
      <c r="EB101" s="140">
        <v>0</v>
      </c>
      <c r="EC101" s="140">
        <v>0</v>
      </c>
      <c r="ED101" s="140">
        <v>0</v>
      </c>
      <c r="EE101" s="141">
        <v>0</v>
      </c>
      <c r="EF101" s="396"/>
      <c r="EG101" s="140">
        <v>0</v>
      </c>
      <c r="EH101" s="141">
        <v>0</v>
      </c>
      <c r="EI101" s="140">
        <v>0</v>
      </c>
      <c r="EJ101" s="140">
        <v>0</v>
      </c>
      <c r="EK101" s="140">
        <v>0</v>
      </c>
      <c r="EL101" s="141">
        <v>0</v>
      </c>
      <c r="EM101" s="396"/>
      <c r="EN101" s="140">
        <v>0</v>
      </c>
      <c r="EO101" s="141">
        <v>0</v>
      </c>
      <c r="EP101" s="140">
        <v>0</v>
      </c>
      <c r="EQ101" s="140">
        <v>0</v>
      </c>
      <c r="ER101" s="140">
        <v>0</v>
      </c>
      <c r="ES101" s="141">
        <v>0</v>
      </c>
      <c r="ET101" s="396"/>
      <c r="EU101" s="140">
        <v>0</v>
      </c>
      <c r="EV101" s="141">
        <v>0</v>
      </c>
      <c r="EW101" s="140">
        <v>0</v>
      </c>
      <c r="EX101" s="140">
        <v>0</v>
      </c>
      <c r="EY101" s="140">
        <v>0</v>
      </c>
      <c r="EZ101" s="141">
        <v>0</v>
      </c>
      <c r="FA101" s="396"/>
      <c r="FB101" s="140">
        <v>0</v>
      </c>
      <c r="FC101" s="141">
        <v>0</v>
      </c>
      <c r="FD101" s="140">
        <v>0</v>
      </c>
      <c r="FE101" s="140">
        <v>0</v>
      </c>
      <c r="FF101" s="140">
        <v>0</v>
      </c>
      <c r="FG101" s="141">
        <v>0</v>
      </c>
      <c r="FH101" s="396"/>
      <c r="FI101" s="140">
        <v>0</v>
      </c>
      <c r="FJ101" s="141">
        <v>0</v>
      </c>
      <c r="FK101" s="140">
        <v>0</v>
      </c>
      <c r="FL101" s="140">
        <v>0</v>
      </c>
      <c r="FM101" s="140">
        <v>0</v>
      </c>
      <c r="FN101" s="141">
        <v>0</v>
      </c>
      <c r="FO101" s="396"/>
      <c r="FP101" s="140">
        <v>0</v>
      </c>
      <c r="FQ101" s="141">
        <v>0</v>
      </c>
      <c r="FR101" s="140">
        <v>0</v>
      </c>
      <c r="FS101" s="140">
        <v>0</v>
      </c>
      <c r="FT101" s="140">
        <v>0</v>
      </c>
      <c r="FU101" s="141">
        <v>0</v>
      </c>
      <c r="FV101" s="396"/>
      <c r="FW101" s="140">
        <v>0</v>
      </c>
      <c r="FX101" s="141">
        <v>0</v>
      </c>
      <c r="FY101" s="140">
        <v>0</v>
      </c>
      <c r="FZ101" s="140">
        <v>0</v>
      </c>
      <c r="GA101" s="140">
        <v>0</v>
      </c>
      <c r="GB101" s="141">
        <v>0</v>
      </c>
      <c r="GC101" s="396"/>
      <c r="GD101" s="467" t="str">
        <f t="shared" si="34"/>
        <v>BCK-24</v>
      </c>
      <c r="GE101" s="63">
        <f t="shared" si="67"/>
        <v>0</v>
      </c>
      <c r="GF101" s="64">
        <f t="shared" si="67"/>
        <v>0</v>
      </c>
      <c r="GG101" s="63">
        <f t="shared" si="67"/>
        <v>0</v>
      </c>
      <c r="GH101" s="63">
        <f t="shared" si="67"/>
        <v>0</v>
      </c>
      <c r="GI101" s="63">
        <f t="shared" si="67"/>
        <v>0</v>
      </c>
      <c r="GJ101" s="64">
        <f t="shared" si="67"/>
        <v>0</v>
      </c>
      <c r="GK101" s="396"/>
      <c r="GN101" s="20">
        <v>10</v>
      </c>
      <c r="GO101" s="20">
        <v>9.5</v>
      </c>
      <c r="GP101" s="20">
        <v>4</v>
      </c>
      <c r="GQ101" s="20"/>
      <c r="GS101" s="12"/>
      <c r="GT101" s="16" t="str">
        <f>B101</f>
        <v>BCK-24</v>
      </c>
      <c r="GU101" s="20">
        <f>GG101</f>
        <v>0</v>
      </c>
      <c r="GV101" s="20"/>
      <c r="GW101" s="20">
        <f>+GU101+GV101</f>
        <v>0</v>
      </c>
      <c r="GX101" s="12"/>
    </row>
    <row r="102" spans="1:206" ht="25.5">
      <c r="A102" s="60">
        <v>3</v>
      </c>
      <c r="B102" s="66" t="s">
        <v>202</v>
      </c>
      <c r="C102" s="67" t="s">
        <v>203</v>
      </c>
      <c r="D102" s="140">
        <v>0</v>
      </c>
      <c r="E102" s="141">
        <v>0</v>
      </c>
      <c r="F102" s="140">
        <v>0</v>
      </c>
      <c r="G102" s="140">
        <v>0</v>
      </c>
      <c r="H102" s="140">
        <v>0</v>
      </c>
      <c r="I102" s="407">
        <v>0</v>
      </c>
      <c r="J102" s="396"/>
      <c r="K102" s="420">
        <v>0</v>
      </c>
      <c r="L102" s="141">
        <v>0</v>
      </c>
      <c r="M102" s="140">
        <v>0</v>
      </c>
      <c r="N102" s="140">
        <v>0</v>
      </c>
      <c r="O102" s="140">
        <v>0</v>
      </c>
      <c r="P102" s="141">
        <v>0</v>
      </c>
      <c r="Q102" s="396"/>
      <c r="R102" s="140">
        <v>0</v>
      </c>
      <c r="S102" s="141">
        <v>0</v>
      </c>
      <c r="T102" s="140">
        <v>0</v>
      </c>
      <c r="U102" s="140">
        <v>0</v>
      </c>
      <c r="V102" s="140">
        <v>0</v>
      </c>
      <c r="W102" s="141">
        <v>0</v>
      </c>
      <c r="X102" s="396"/>
      <c r="Y102" s="140">
        <v>0</v>
      </c>
      <c r="Z102" s="141">
        <v>0</v>
      </c>
      <c r="AA102" s="140">
        <v>0</v>
      </c>
      <c r="AB102" s="140">
        <v>0</v>
      </c>
      <c r="AC102" s="140">
        <v>0</v>
      </c>
      <c r="AD102" s="141">
        <v>0</v>
      </c>
      <c r="AE102" s="396"/>
      <c r="AF102" s="140">
        <v>0</v>
      </c>
      <c r="AG102" s="141">
        <v>0</v>
      </c>
      <c r="AH102" s="140">
        <v>0</v>
      </c>
      <c r="AI102" s="140">
        <v>0</v>
      </c>
      <c r="AJ102" s="140">
        <v>0</v>
      </c>
      <c r="AK102" s="141">
        <v>0</v>
      </c>
      <c r="AL102" s="396"/>
      <c r="AM102" s="140">
        <v>0</v>
      </c>
      <c r="AN102" s="141">
        <v>0</v>
      </c>
      <c r="AO102" s="140">
        <v>0</v>
      </c>
      <c r="AP102" s="140">
        <v>0</v>
      </c>
      <c r="AQ102" s="140">
        <v>0</v>
      </c>
      <c r="AR102" s="141">
        <v>0</v>
      </c>
      <c r="AS102" s="396"/>
      <c r="AT102" s="140">
        <v>0</v>
      </c>
      <c r="AU102" s="141">
        <v>0</v>
      </c>
      <c r="AV102" s="140">
        <v>0</v>
      </c>
      <c r="AW102" s="140">
        <v>0</v>
      </c>
      <c r="AX102" s="140">
        <v>0</v>
      </c>
      <c r="AY102" s="141">
        <v>0</v>
      </c>
      <c r="AZ102" s="396"/>
      <c r="BA102" s="140">
        <v>0</v>
      </c>
      <c r="BB102" s="141">
        <v>0</v>
      </c>
      <c r="BC102" s="140">
        <v>0</v>
      </c>
      <c r="BD102" s="140">
        <v>0</v>
      </c>
      <c r="BE102" s="140">
        <v>0</v>
      </c>
      <c r="BF102" s="141">
        <v>0</v>
      </c>
      <c r="BG102" s="396"/>
      <c r="BH102" s="140">
        <v>0</v>
      </c>
      <c r="BI102" s="141">
        <v>0</v>
      </c>
      <c r="BJ102" s="140">
        <v>0</v>
      </c>
      <c r="BK102" s="140">
        <v>0</v>
      </c>
      <c r="BL102" s="140">
        <v>0</v>
      </c>
      <c r="BM102" s="141">
        <v>0</v>
      </c>
      <c r="BN102" s="396"/>
      <c r="BO102" s="140">
        <v>0</v>
      </c>
      <c r="BP102" s="141">
        <v>0</v>
      </c>
      <c r="BQ102" s="140">
        <v>0</v>
      </c>
      <c r="BR102" s="140">
        <v>0</v>
      </c>
      <c r="BS102" s="140">
        <v>0</v>
      </c>
      <c r="BT102" s="141">
        <v>0</v>
      </c>
      <c r="BU102" s="396"/>
      <c r="BV102" s="140"/>
      <c r="BW102" s="141"/>
      <c r="BX102" s="140"/>
      <c r="BY102" s="140"/>
      <c r="BZ102" s="140"/>
      <c r="CA102" s="141"/>
      <c r="CB102" s="396"/>
      <c r="CC102" s="140">
        <v>0</v>
      </c>
      <c r="CD102" s="141">
        <v>0</v>
      </c>
      <c r="CE102" s="140">
        <v>0</v>
      </c>
      <c r="CF102" s="140">
        <v>0</v>
      </c>
      <c r="CG102" s="140">
        <v>0</v>
      </c>
      <c r="CH102" s="141">
        <v>0</v>
      </c>
      <c r="CI102" s="396"/>
      <c r="CJ102" s="140">
        <v>0</v>
      </c>
      <c r="CK102" s="141">
        <v>0</v>
      </c>
      <c r="CL102" s="140">
        <v>0</v>
      </c>
      <c r="CM102" s="140">
        <v>0</v>
      </c>
      <c r="CN102" s="140">
        <v>0</v>
      </c>
      <c r="CO102" s="141">
        <v>0</v>
      </c>
      <c r="CP102" s="396"/>
      <c r="CQ102" s="140">
        <v>0</v>
      </c>
      <c r="CR102" s="141">
        <v>0</v>
      </c>
      <c r="CS102" s="140">
        <v>0</v>
      </c>
      <c r="CT102" s="140">
        <v>0</v>
      </c>
      <c r="CU102" s="140">
        <v>0</v>
      </c>
      <c r="CV102" s="141">
        <v>0</v>
      </c>
      <c r="CW102" s="396"/>
      <c r="CX102" s="140">
        <v>0</v>
      </c>
      <c r="CY102" s="141">
        <v>0</v>
      </c>
      <c r="CZ102" s="140">
        <v>0</v>
      </c>
      <c r="DA102" s="140">
        <v>0</v>
      </c>
      <c r="DB102" s="140">
        <v>0</v>
      </c>
      <c r="DC102" s="141">
        <v>0</v>
      </c>
      <c r="DD102" s="396"/>
      <c r="DE102" s="140">
        <v>0</v>
      </c>
      <c r="DF102" s="141">
        <v>0</v>
      </c>
      <c r="DG102" s="140">
        <v>0</v>
      </c>
      <c r="DH102" s="140">
        <v>0</v>
      </c>
      <c r="DI102" s="140">
        <v>0</v>
      </c>
      <c r="DJ102" s="141">
        <v>0</v>
      </c>
      <c r="DK102" s="396"/>
      <c r="DL102" s="140">
        <v>0</v>
      </c>
      <c r="DM102" s="141">
        <v>0</v>
      </c>
      <c r="DN102" s="140">
        <v>0</v>
      </c>
      <c r="DO102" s="140">
        <v>0</v>
      </c>
      <c r="DP102" s="140">
        <v>0</v>
      </c>
      <c r="DQ102" s="141">
        <v>0</v>
      </c>
      <c r="DR102" s="396"/>
      <c r="DS102" s="140">
        <v>0</v>
      </c>
      <c r="DT102" s="141">
        <v>0</v>
      </c>
      <c r="DU102" s="140">
        <v>0</v>
      </c>
      <c r="DV102" s="140">
        <v>0</v>
      </c>
      <c r="DW102" s="140">
        <v>0</v>
      </c>
      <c r="DX102" s="141">
        <v>0</v>
      </c>
      <c r="DY102" s="396"/>
      <c r="DZ102" s="140">
        <v>0</v>
      </c>
      <c r="EA102" s="141">
        <v>0</v>
      </c>
      <c r="EB102" s="140">
        <v>0</v>
      </c>
      <c r="EC102" s="140">
        <v>0</v>
      </c>
      <c r="ED102" s="140">
        <v>0</v>
      </c>
      <c r="EE102" s="141">
        <v>0</v>
      </c>
      <c r="EF102" s="396"/>
      <c r="EG102" s="140">
        <v>0</v>
      </c>
      <c r="EH102" s="141">
        <v>0</v>
      </c>
      <c r="EI102" s="140">
        <v>0</v>
      </c>
      <c r="EJ102" s="140">
        <v>0</v>
      </c>
      <c r="EK102" s="140">
        <v>0</v>
      </c>
      <c r="EL102" s="141">
        <v>0</v>
      </c>
      <c r="EM102" s="396"/>
      <c r="EN102" s="140">
        <v>0</v>
      </c>
      <c r="EO102" s="141">
        <v>0</v>
      </c>
      <c r="EP102" s="140">
        <v>0</v>
      </c>
      <c r="EQ102" s="140">
        <v>0</v>
      </c>
      <c r="ER102" s="140">
        <v>0</v>
      </c>
      <c r="ES102" s="141">
        <v>0</v>
      </c>
      <c r="ET102" s="396"/>
      <c r="EU102" s="140">
        <v>0</v>
      </c>
      <c r="EV102" s="141">
        <v>0</v>
      </c>
      <c r="EW102" s="140">
        <v>0</v>
      </c>
      <c r="EX102" s="140">
        <v>0</v>
      </c>
      <c r="EY102" s="140">
        <v>0</v>
      </c>
      <c r="EZ102" s="141">
        <v>0</v>
      </c>
      <c r="FA102" s="396"/>
      <c r="FB102" s="140">
        <v>0</v>
      </c>
      <c r="FC102" s="141">
        <v>0</v>
      </c>
      <c r="FD102" s="140">
        <v>0</v>
      </c>
      <c r="FE102" s="140">
        <v>0</v>
      </c>
      <c r="FF102" s="140">
        <v>0</v>
      </c>
      <c r="FG102" s="141">
        <v>0</v>
      </c>
      <c r="FH102" s="396"/>
      <c r="FI102" s="140">
        <v>0</v>
      </c>
      <c r="FJ102" s="141">
        <v>0</v>
      </c>
      <c r="FK102" s="140">
        <v>0</v>
      </c>
      <c r="FL102" s="140">
        <v>0</v>
      </c>
      <c r="FM102" s="140">
        <v>0</v>
      </c>
      <c r="FN102" s="141">
        <v>0</v>
      </c>
      <c r="FO102" s="396"/>
      <c r="FP102" s="140">
        <v>0</v>
      </c>
      <c r="FQ102" s="141">
        <v>0</v>
      </c>
      <c r="FR102" s="140">
        <v>0</v>
      </c>
      <c r="FS102" s="140">
        <v>0</v>
      </c>
      <c r="FT102" s="140">
        <v>0</v>
      </c>
      <c r="FU102" s="141">
        <v>0</v>
      </c>
      <c r="FV102" s="396"/>
      <c r="FW102" s="140">
        <v>0</v>
      </c>
      <c r="FX102" s="141">
        <v>0</v>
      </c>
      <c r="FY102" s="140">
        <v>0</v>
      </c>
      <c r="FZ102" s="140">
        <v>0</v>
      </c>
      <c r="GA102" s="140">
        <v>0</v>
      </c>
      <c r="GB102" s="141">
        <v>0</v>
      </c>
      <c r="GC102" s="396"/>
      <c r="GD102" s="467" t="str">
        <f t="shared" si="34"/>
        <v>BCK-24 A</v>
      </c>
      <c r="GE102" s="63">
        <f aca="true" t="shared" si="68" ref="GE102:GI104">D102+K102+R102+Y102+AF102+AM102+AT102+BA102+BH102+BO102+BV102+CC102+CJ102+CQ102+CX102+DE102+DL102+DS102+DZ102+EG102+EN102+EU102+FB102+FI102+FP102+FW102</f>
        <v>0</v>
      </c>
      <c r="GF102" s="64">
        <f t="shared" si="68"/>
        <v>0</v>
      </c>
      <c r="GG102" s="63">
        <f t="shared" si="68"/>
        <v>0</v>
      </c>
      <c r="GH102" s="63">
        <f t="shared" si="68"/>
        <v>0</v>
      </c>
      <c r="GI102" s="63">
        <f t="shared" si="68"/>
        <v>0</v>
      </c>
      <c r="GJ102" s="64"/>
      <c r="GK102" s="396"/>
      <c r="GN102" s="20">
        <v>10</v>
      </c>
      <c r="GO102" s="20"/>
      <c r="GP102" s="20">
        <v>1</v>
      </c>
      <c r="GQ102" s="20"/>
      <c r="GS102" s="12"/>
      <c r="GU102" s="20"/>
      <c r="GV102" s="20"/>
      <c r="GW102" s="20"/>
      <c r="GX102" s="12"/>
    </row>
    <row r="103" spans="1:206" ht="15.75">
      <c r="A103" s="60">
        <v>4</v>
      </c>
      <c r="B103" s="66" t="s">
        <v>114</v>
      </c>
      <c r="C103" s="67" t="s">
        <v>112</v>
      </c>
      <c r="D103" s="140">
        <v>0</v>
      </c>
      <c r="E103" s="141">
        <v>0</v>
      </c>
      <c r="F103" s="140">
        <v>0</v>
      </c>
      <c r="G103" s="140">
        <v>0</v>
      </c>
      <c r="H103" s="140">
        <v>0</v>
      </c>
      <c r="I103" s="407">
        <v>0</v>
      </c>
      <c r="J103" s="396"/>
      <c r="K103" s="420">
        <v>0</v>
      </c>
      <c r="L103" s="141">
        <v>0</v>
      </c>
      <c r="M103" s="140">
        <v>0</v>
      </c>
      <c r="N103" s="140">
        <v>0</v>
      </c>
      <c r="O103" s="140">
        <v>0</v>
      </c>
      <c r="P103" s="141">
        <v>0</v>
      </c>
      <c r="Q103" s="396"/>
      <c r="R103" s="140">
        <v>0</v>
      </c>
      <c r="S103" s="141">
        <v>0</v>
      </c>
      <c r="T103" s="140">
        <v>0</v>
      </c>
      <c r="U103" s="140">
        <v>0</v>
      </c>
      <c r="V103" s="140">
        <v>0</v>
      </c>
      <c r="W103" s="141">
        <v>0</v>
      </c>
      <c r="X103" s="396"/>
      <c r="Y103" s="140">
        <v>0</v>
      </c>
      <c r="Z103" s="141">
        <v>0</v>
      </c>
      <c r="AA103" s="140">
        <v>0</v>
      </c>
      <c r="AB103" s="140">
        <v>0</v>
      </c>
      <c r="AC103" s="140">
        <v>0</v>
      </c>
      <c r="AD103" s="141">
        <v>0</v>
      </c>
      <c r="AE103" s="396"/>
      <c r="AF103" s="140">
        <v>0</v>
      </c>
      <c r="AG103" s="141">
        <v>0</v>
      </c>
      <c r="AH103" s="140">
        <v>0</v>
      </c>
      <c r="AI103" s="140">
        <v>0</v>
      </c>
      <c r="AJ103" s="140">
        <v>0</v>
      </c>
      <c r="AK103" s="141">
        <v>0</v>
      </c>
      <c r="AL103" s="396"/>
      <c r="AM103" s="140">
        <v>0</v>
      </c>
      <c r="AN103" s="141">
        <v>0</v>
      </c>
      <c r="AO103" s="140">
        <v>0</v>
      </c>
      <c r="AP103" s="140">
        <v>0</v>
      </c>
      <c r="AQ103" s="140">
        <v>0</v>
      </c>
      <c r="AR103" s="141">
        <v>0</v>
      </c>
      <c r="AS103" s="396"/>
      <c r="AT103" s="140">
        <v>0</v>
      </c>
      <c r="AU103" s="141">
        <v>0</v>
      </c>
      <c r="AV103" s="140">
        <v>0</v>
      </c>
      <c r="AW103" s="140">
        <v>0</v>
      </c>
      <c r="AX103" s="140">
        <v>0</v>
      </c>
      <c r="AY103" s="141">
        <v>0</v>
      </c>
      <c r="AZ103" s="396"/>
      <c r="BA103" s="140">
        <v>0</v>
      </c>
      <c r="BB103" s="141">
        <v>0</v>
      </c>
      <c r="BC103" s="140">
        <v>0</v>
      </c>
      <c r="BD103" s="140">
        <v>0</v>
      </c>
      <c r="BE103" s="140">
        <v>0</v>
      </c>
      <c r="BF103" s="141">
        <v>0</v>
      </c>
      <c r="BG103" s="396"/>
      <c r="BH103" s="140">
        <v>0</v>
      </c>
      <c r="BI103" s="141">
        <v>0</v>
      </c>
      <c r="BJ103" s="140">
        <v>0</v>
      </c>
      <c r="BK103" s="140">
        <v>0</v>
      </c>
      <c r="BL103" s="140">
        <v>0</v>
      </c>
      <c r="BM103" s="141">
        <v>0</v>
      </c>
      <c r="BN103" s="396"/>
      <c r="BO103" s="140">
        <v>0</v>
      </c>
      <c r="BP103" s="141">
        <v>0</v>
      </c>
      <c r="BQ103" s="140">
        <v>0</v>
      </c>
      <c r="BR103" s="140">
        <v>0</v>
      </c>
      <c r="BS103" s="140">
        <v>0</v>
      </c>
      <c r="BT103" s="141">
        <v>0</v>
      </c>
      <c r="BU103" s="396"/>
      <c r="BV103" s="140"/>
      <c r="BW103" s="141"/>
      <c r="BX103" s="140"/>
      <c r="BY103" s="140"/>
      <c r="BZ103" s="140"/>
      <c r="CA103" s="141"/>
      <c r="CB103" s="396"/>
      <c r="CC103" s="140">
        <v>0</v>
      </c>
      <c r="CD103" s="141">
        <v>0</v>
      </c>
      <c r="CE103" s="140">
        <v>0</v>
      </c>
      <c r="CF103" s="140">
        <v>0</v>
      </c>
      <c r="CG103" s="140">
        <v>0</v>
      </c>
      <c r="CH103" s="141">
        <v>0</v>
      </c>
      <c r="CI103" s="396"/>
      <c r="CJ103" s="140">
        <v>0</v>
      </c>
      <c r="CK103" s="141">
        <v>0</v>
      </c>
      <c r="CL103" s="140">
        <v>0</v>
      </c>
      <c r="CM103" s="140">
        <v>0</v>
      </c>
      <c r="CN103" s="140">
        <v>0</v>
      </c>
      <c r="CO103" s="141">
        <v>0</v>
      </c>
      <c r="CP103" s="396"/>
      <c r="CQ103" s="140">
        <v>0</v>
      </c>
      <c r="CR103" s="141">
        <v>0</v>
      </c>
      <c r="CS103" s="140">
        <v>0</v>
      </c>
      <c r="CT103" s="140">
        <v>0</v>
      </c>
      <c r="CU103" s="140">
        <v>0</v>
      </c>
      <c r="CV103" s="141">
        <v>0</v>
      </c>
      <c r="CW103" s="396"/>
      <c r="CX103" s="140">
        <v>0</v>
      </c>
      <c r="CY103" s="141">
        <v>0</v>
      </c>
      <c r="CZ103" s="140">
        <v>0</v>
      </c>
      <c r="DA103" s="140">
        <v>0</v>
      </c>
      <c r="DB103" s="140">
        <v>0</v>
      </c>
      <c r="DC103" s="141">
        <v>0</v>
      </c>
      <c r="DD103" s="396"/>
      <c r="DE103" s="140">
        <v>0</v>
      </c>
      <c r="DF103" s="141">
        <v>0</v>
      </c>
      <c r="DG103" s="140">
        <v>0</v>
      </c>
      <c r="DH103" s="140">
        <v>0</v>
      </c>
      <c r="DI103" s="140">
        <v>0</v>
      </c>
      <c r="DJ103" s="141">
        <v>0</v>
      </c>
      <c r="DK103" s="396"/>
      <c r="DL103" s="140">
        <v>0</v>
      </c>
      <c r="DM103" s="141">
        <v>0</v>
      </c>
      <c r="DN103" s="140">
        <v>0</v>
      </c>
      <c r="DO103" s="140">
        <v>0</v>
      </c>
      <c r="DP103" s="140">
        <v>0</v>
      </c>
      <c r="DQ103" s="141">
        <v>0</v>
      </c>
      <c r="DR103" s="396"/>
      <c r="DS103" s="140">
        <v>0</v>
      </c>
      <c r="DT103" s="141">
        <v>0</v>
      </c>
      <c r="DU103" s="140">
        <v>0</v>
      </c>
      <c r="DV103" s="140">
        <v>0</v>
      </c>
      <c r="DW103" s="140">
        <v>0</v>
      </c>
      <c r="DX103" s="141">
        <v>0</v>
      </c>
      <c r="DY103" s="396"/>
      <c r="DZ103" s="140">
        <v>0</v>
      </c>
      <c r="EA103" s="141">
        <v>0</v>
      </c>
      <c r="EB103" s="140">
        <v>0</v>
      </c>
      <c r="EC103" s="140">
        <v>0</v>
      </c>
      <c r="ED103" s="140">
        <v>0</v>
      </c>
      <c r="EE103" s="141">
        <v>0</v>
      </c>
      <c r="EF103" s="396"/>
      <c r="EG103" s="140">
        <v>0</v>
      </c>
      <c r="EH103" s="141">
        <v>0</v>
      </c>
      <c r="EI103" s="140">
        <v>0</v>
      </c>
      <c r="EJ103" s="140">
        <v>0</v>
      </c>
      <c r="EK103" s="140">
        <v>0</v>
      </c>
      <c r="EL103" s="141">
        <v>0</v>
      </c>
      <c r="EM103" s="396"/>
      <c r="EN103" s="140">
        <v>0</v>
      </c>
      <c r="EO103" s="141">
        <v>0</v>
      </c>
      <c r="EP103" s="140">
        <v>0</v>
      </c>
      <c r="EQ103" s="140">
        <v>0</v>
      </c>
      <c r="ER103" s="140">
        <v>0</v>
      </c>
      <c r="ES103" s="141">
        <v>0</v>
      </c>
      <c r="ET103" s="396"/>
      <c r="EU103" s="140">
        <v>0</v>
      </c>
      <c r="EV103" s="141">
        <v>0</v>
      </c>
      <c r="EW103" s="140">
        <v>0</v>
      </c>
      <c r="EX103" s="140">
        <v>0</v>
      </c>
      <c r="EY103" s="140">
        <v>0</v>
      </c>
      <c r="EZ103" s="141">
        <v>0</v>
      </c>
      <c r="FA103" s="396"/>
      <c r="FB103" s="140">
        <v>0</v>
      </c>
      <c r="FC103" s="141">
        <v>0</v>
      </c>
      <c r="FD103" s="140">
        <v>0</v>
      </c>
      <c r="FE103" s="140">
        <v>0</v>
      </c>
      <c r="FF103" s="140">
        <v>0</v>
      </c>
      <c r="FG103" s="141">
        <v>0</v>
      </c>
      <c r="FH103" s="396"/>
      <c r="FI103" s="140">
        <v>0</v>
      </c>
      <c r="FJ103" s="141">
        <v>0</v>
      </c>
      <c r="FK103" s="140">
        <v>0</v>
      </c>
      <c r="FL103" s="140">
        <v>0</v>
      </c>
      <c r="FM103" s="140">
        <v>0</v>
      </c>
      <c r="FN103" s="141">
        <v>0</v>
      </c>
      <c r="FO103" s="396"/>
      <c r="FP103" s="140">
        <v>0</v>
      </c>
      <c r="FQ103" s="141">
        <v>0</v>
      </c>
      <c r="FR103" s="140">
        <v>0</v>
      </c>
      <c r="FS103" s="140">
        <v>0</v>
      </c>
      <c r="FT103" s="140">
        <v>0</v>
      </c>
      <c r="FU103" s="141">
        <v>0</v>
      </c>
      <c r="FV103" s="396"/>
      <c r="FW103" s="140">
        <v>0</v>
      </c>
      <c r="FX103" s="141">
        <v>0</v>
      </c>
      <c r="FY103" s="140">
        <v>0</v>
      </c>
      <c r="FZ103" s="140">
        <v>0</v>
      </c>
      <c r="GA103" s="140">
        <v>0</v>
      </c>
      <c r="GB103" s="141">
        <v>0</v>
      </c>
      <c r="GC103" s="396"/>
      <c r="GD103" s="467" t="str">
        <f t="shared" si="34"/>
        <v>BCK-27</v>
      </c>
      <c r="GE103" s="63">
        <f t="shared" si="68"/>
        <v>0</v>
      </c>
      <c r="GF103" s="64">
        <f t="shared" si="68"/>
        <v>0</v>
      </c>
      <c r="GG103" s="63">
        <f t="shared" si="68"/>
        <v>0</v>
      </c>
      <c r="GH103" s="63">
        <f t="shared" si="68"/>
        <v>0</v>
      </c>
      <c r="GI103" s="63">
        <f t="shared" si="68"/>
        <v>0</v>
      </c>
      <c r="GJ103" s="64">
        <v>0</v>
      </c>
      <c r="GK103" s="396"/>
      <c r="GN103" s="21">
        <v>10</v>
      </c>
      <c r="GO103" s="21"/>
      <c r="GP103" s="20">
        <v>1</v>
      </c>
      <c r="GQ103" s="20"/>
      <c r="GS103" s="12"/>
      <c r="GU103" s="20"/>
      <c r="GV103" s="20"/>
      <c r="GW103" s="20"/>
      <c r="GX103" s="12"/>
    </row>
    <row r="104" spans="1:206" ht="15.75">
      <c r="A104" s="60">
        <v>5</v>
      </c>
      <c r="B104" s="66" t="s">
        <v>204</v>
      </c>
      <c r="C104" s="67" t="s">
        <v>164</v>
      </c>
      <c r="D104" s="140">
        <v>0</v>
      </c>
      <c r="E104" s="141">
        <v>0</v>
      </c>
      <c r="F104" s="140">
        <v>0</v>
      </c>
      <c r="G104" s="140">
        <v>0</v>
      </c>
      <c r="H104" s="140">
        <v>0</v>
      </c>
      <c r="I104" s="407">
        <v>0</v>
      </c>
      <c r="J104" s="396"/>
      <c r="K104" s="420">
        <v>0</v>
      </c>
      <c r="L104" s="141">
        <v>0</v>
      </c>
      <c r="M104" s="140">
        <v>0</v>
      </c>
      <c r="N104" s="140">
        <v>0</v>
      </c>
      <c r="O104" s="140">
        <v>0</v>
      </c>
      <c r="P104" s="141">
        <v>0</v>
      </c>
      <c r="Q104" s="396"/>
      <c r="R104" s="140">
        <v>0</v>
      </c>
      <c r="S104" s="141">
        <v>0</v>
      </c>
      <c r="T104" s="140">
        <v>0</v>
      </c>
      <c r="U104" s="140">
        <v>0</v>
      </c>
      <c r="V104" s="140">
        <v>0</v>
      </c>
      <c r="W104" s="141">
        <v>0</v>
      </c>
      <c r="X104" s="396"/>
      <c r="Y104" s="140">
        <v>0</v>
      </c>
      <c r="Z104" s="141">
        <v>0</v>
      </c>
      <c r="AA104" s="140">
        <v>0</v>
      </c>
      <c r="AB104" s="140">
        <v>0</v>
      </c>
      <c r="AC104" s="140">
        <v>0</v>
      </c>
      <c r="AD104" s="141">
        <v>0</v>
      </c>
      <c r="AE104" s="396"/>
      <c r="AF104" s="140">
        <v>0</v>
      </c>
      <c r="AG104" s="141">
        <v>0</v>
      </c>
      <c r="AH104" s="140">
        <v>0</v>
      </c>
      <c r="AI104" s="140">
        <v>0</v>
      </c>
      <c r="AJ104" s="140">
        <v>0</v>
      </c>
      <c r="AK104" s="141">
        <v>0</v>
      </c>
      <c r="AL104" s="396"/>
      <c r="AM104" s="140">
        <v>0</v>
      </c>
      <c r="AN104" s="141">
        <v>0</v>
      </c>
      <c r="AO104" s="140">
        <v>0</v>
      </c>
      <c r="AP104" s="140">
        <v>0</v>
      </c>
      <c r="AQ104" s="140">
        <v>0</v>
      </c>
      <c r="AR104" s="141">
        <v>0</v>
      </c>
      <c r="AS104" s="396"/>
      <c r="AT104" s="140">
        <v>0</v>
      </c>
      <c r="AU104" s="141">
        <v>0</v>
      </c>
      <c r="AV104" s="140">
        <v>0</v>
      </c>
      <c r="AW104" s="140">
        <v>0</v>
      </c>
      <c r="AX104" s="140">
        <v>0</v>
      </c>
      <c r="AY104" s="141">
        <v>0</v>
      </c>
      <c r="AZ104" s="396"/>
      <c r="BA104" s="140">
        <v>0</v>
      </c>
      <c r="BB104" s="141">
        <v>0</v>
      </c>
      <c r="BC104" s="140">
        <v>0</v>
      </c>
      <c r="BD104" s="140">
        <v>0</v>
      </c>
      <c r="BE104" s="140">
        <v>0</v>
      </c>
      <c r="BF104" s="141">
        <v>0</v>
      </c>
      <c r="BG104" s="396"/>
      <c r="BH104" s="140">
        <v>0</v>
      </c>
      <c r="BI104" s="141">
        <v>0</v>
      </c>
      <c r="BJ104" s="140">
        <v>0</v>
      </c>
      <c r="BK104" s="140">
        <v>0</v>
      </c>
      <c r="BL104" s="140">
        <v>0</v>
      </c>
      <c r="BM104" s="141">
        <v>0</v>
      </c>
      <c r="BN104" s="396"/>
      <c r="BO104" s="140">
        <v>0</v>
      </c>
      <c r="BP104" s="141">
        <v>0</v>
      </c>
      <c r="BQ104" s="140">
        <v>0</v>
      </c>
      <c r="BR104" s="140">
        <v>0</v>
      </c>
      <c r="BS104" s="140">
        <v>0</v>
      </c>
      <c r="BT104" s="141">
        <v>0</v>
      </c>
      <c r="BU104" s="396"/>
      <c r="BV104" s="140"/>
      <c r="BW104" s="141"/>
      <c r="BX104" s="140"/>
      <c r="BY104" s="140"/>
      <c r="BZ104" s="140"/>
      <c r="CA104" s="141"/>
      <c r="CB104" s="396"/>
      <c r="CC104" s="140">
        <v>0</v>
      </c>
      <c r="CD104" s="141">
        <v>0</v>
      </c>
      <c r="CE104" s="140">
        <v>0</v>
      </c>
      <c r="CF104" s="140">
        <v>0</v>
      </c>
      <c r="CG104" s="140">
        <v>0</v>
      </c>
      <c r="CH104" s="141">
        <v>0</v>
      </c>
      <c r="CI104" s="396"/>
      <c r="CJ104" s="140">
        <v>0</v>
      </c>
      <c r="CK104" s="141">
        <v>0</v>
      </c>
      <c r="CL104" s="140">
        <v>0</v>
      </c>
      <c r="CM104" s="140">
        <v>0</v>
      </c>
      <c r="CN104" s="140">
        <v>0</v>
      </c>
      <c r="CO104" s="141">
        <v>0</v>
      </c>
      <c r="CP104" s="396"/>
      <c r="CQ104" s="140">
        <v>0</v>
      </c>
      <c r="CR104" s="141">
        <v>0</v>
      </c>
      <c r="CS104" s="140">
        <v>0</v>
      </c>
      <c r="CT104" s="140">
        <v>0</v>
      </c>
      <c r="CU104" s="140">
        <v>0</v>
      </c>
      <c r="CV104" s="141">
        <v>0</v>
      </c>
      <c r="CW104" s="396"/>
      <c r="CX104" s="140">
        <v>0</v>
      </c>
      <c r="CY104" s="141">
        <v>0</v>
      </c>
      <c r="CZ104" s="140">
        <v>0</v>
      </c>
      <c r="DA104" s="140">
        <v>0</v>
      </c>
      <c r="DB104" s="140">
        <v>0</v>
      </c>
      <c r="DC104" s="141">
        <v>0</v>
      </c>
      <c r="DD104" s="396"/>
      <c r="DE104" s="140">
        <v>0</v>
      </c>
      <c r="DF104" s="141">
        <v>0</v>
      </c>
      <c r="DG104" s="140">
        <v>0</v>
      </c>
      <c r="DH104" s="140">
        <v>0</v>
      </c>
      <c r="DI104" s="140">
        <v>0</v>
      </c>
      <c r="DJ104" s="141">
        <v>0</v>
      </c>
      <c r="DK104" s="396"/>
      <c r="DL104" s="140">
        <v>0</v>
      </c>
      <c r="DM104" s="141">
        <v>0</v>
      </c>
      <c r="DN104" s="140">
        <v>0</v>
      </c>
      <c r="DO104" s="140">
        <v>0</v>
      </c>
      <c r="DP104" s="140">
        <v>0</v>
      </c>
      <c r="DQ104" s="141">
        <v>0</v>
      </c>
      <c r="DR104" s="396"/>
      <c r="DS104" s="140">
        <v>0</v>
      </c>
      <c r="DT104" s="141">
        <v>0</v>
      </c>
      <c r="DU104" s="140">
        <v>0</v>
      </c>
      <c r="DV104" s="140">
        <v>0</v>
      </c>
      <c r="DW104" s="140">
        <v>0</v>
      </c>
      <c r="DX104" s="141">
        <v>0</v>
      </c>
      <c r="DY104" s="396"/>
      <c r="DZ104" s="140">
        <v>0</v>
      </c>
      <c r="EA104" s="141">
        <v>0</v>
      </c>
      <c r="EB104" s="140">
        <v>0</v>
      </c>
      <c r="EC104" s="140">
        <v>0</v>
      </c>
      <c r="ED104" s="140">
        <v>0</v>
      </c>
      <c r="EE104" s="141">
        <v>0</v>
      </c>
      <c r="EF104" s="396"/>
      <c r="EG104" s="140">
        <v>0</v>
      </c>
      <c r="EH104" s="141">
        <v>0</v>
      </c>
      <c r="EI104" s="140">
        <v>0</v>
      </c>
      <c r="EJ104" s="140">
        <v>0</v>
      </c>
      <c r="EK104" s="140">
        <v>0</v>
      </c>
      <c r="EL104" s="141">
        <v>0</v>
      </c>
      <c r="EM104" s="396"/>
      <c r="EN104" s="140">
        <v>0</v>
      </c>
      <c r="EO104" s="141">
        <v>0</v>
      </c>
      <c r="EP104" s="140">
        <v>0</v>
      </c>
      <c r="EQ104" s="140">
        <v>0</v>
      </c>
      <c r="ER104" s="140">
        <v>0</v>
      </c>
      <c r="ES104" s="141">
        <v>0</v>
      </c>
      <c r="ET104" s="396"/>
      <c r="EU104" s="140">
        <v>0</v>
      </c>
      <c r="EV104" s="141">
        <v>0</v>
      </c>
      <c r="EW104" s="140">
        <v>0</v>
      </c>
      <c r="EX104" s="140">
        <v>0</v>
      </c>
      <c r="EY104" s="140">
        <v>0</v>
      </c>
      <c r="EZ104" s="141">
        <v>0</v>
      </c>
      <c r="FA104" s="396"/>
      <c r="FB104" s="140">
        <v>0</v>
      </c>
      <c r="FC104" s="141">
        <v>0</v>
      </c>
      <c r="FD104" s="140">
        <v>0</v>
      </c>
      <c r="FE104" s="140">
        <v>0</v>
      </c>
      <c r="FF104" s="140">
        <v>0</v>
      </c>
      <c r="FG104" s="141">
        <v>0</v>
      </c>
      <c r="FH104" s="396"/>
      <c r="FI104" s="140">
        <v>0</v>
      </c>
      <c r="FJ104" s="141">
        <v>0</v>
      </c>
      <c r="FK104" s="140">
        <v>0</v>
      </c>
      <c r="FL104" s="140">
        <v>0</v>
      </c>
      <c r="FM104" s="140">
        <v>0</v>
      </c>
      <c r="FN104" s="141">
        <v>0</v>
      </c>
      <c r="FO104" s="396"/>
      <c r="FP104" s="140">
        <v>0</v>
      </c>
      <c r="FQ104" s="141">
        <v>0</v>
      </c>
      <c r="FR104" s="140">
        <v>0</v>
      </c>
      <c r="FS104" s="140">
        <v>0</v>
      </c>
      <c r="FT104" s="140">
        <v>0</v>
      </c>
      <c r="FU104" s="141">
        <v>0</v>
      </c>
      <c r="FV104" s="396"/>
      <c r="FW104" s="140">
        <v>0</v>
      </c>
      <c r="FX104" s="141">
        <v>0</v>
      </c>
      <c r="FY104" s="140">
        <v>0</v>
      </c>
      <c r="FZ104" s="140">
        <v>0</v>
      </c>
      <c r="GA104" s="140">
        <v>0</v>
      </c>
      <c r="GB104" s="141">
        <v>0</v>
      </c>
      <c r="GC104" s="396"/>
      <c r="GD104" s="467" t="str">
        <f t="shared" si="34"/>
        <v>BCK-28</v>
      </c>
      <c r="GE104" s="63">
        <f t="shared" si="68"/>
        <v>0</v>
      </c>
      <c r="GF104" s="64">
        <f t="shared" si="68"/>
        <v>0</v>
      </c>
      <c r="GG104" s="63">
        <f t="shared" si="68"/>
        <v>0</v>
      </c>
      <c r="GH104" s="63">
        <f t="shared" si="68"/>
        <v>0</v>
      </c>
      <c r="GI104" s="63">
        <f t="shared" si="68"/>
        <v>0</v>
      </c>
      <c r="GJ104" s="64">
        <f>I104+P104+W104+AD104+AK104+AR104+AY104+BF104+BM104+BT104+CA104+CH104+CO104+CV104+DC104+DJ104+DQ104+DX104+EE104+EL104+ES104+EZ104+FG104+FN104+FU104+GB104</f>
        <v>0</v>
      </c>
      <c r="GK104" s="396"/>
      <c r="GN104" s="20">
        <v>5</v>
      </c>
      <c r="GO104" s="20">
        <v>2.18</v>
      </c>
      <c r="GP104" s="20"/>
      <c r="GQ104" s="20"/>
      <c r="GS104" s="12"/>
      <c r="GU104" s="20"/>
      <c r="GV104" s="20"/>
      <c r="GW104" s="20"/>
      <c r="GX104" s="12"/>
    </row>
    <row r="105" spans="1:206" ht="15.75">
      <c r="A105" s="359"/>
      <c r="B105" s="68"/>
      <c r="C105" s="69" t="s">
        <v>11</v>
      </c>
      <c r="D105" s="152">
        <f aca="true" t="shared" si="69" ref="D105:BO105">SUM(D100:D104)</f>
        <v>0</v>
      </c>
      <c r="E105" s="152">
        <f t="shared" si="69"/>
        <v>0</v>
      </c>
      <c r="F105" s="151">
        <f t="shared" si="69"/>
        <v>0</v>
      </c>
      <c r="G105" s="151">
        <f t="shared" si="69"/>
        <v>0</v>
      </c>
      <c r="H105" s="151">
        <f t="shared" si="69"/>
        <v>0</v>
      </c>
      <c r="I105" s="409">
        <f t="shared" si="69"/>
        <v>0</v>
      </c>
      <c r="J105" s="398"/>
      <c r="K105" s="421">
        <f t="shared" si="69"/>
        <v>0</v>
      </c>
      <c r="L105" s="152">
        <f t="shared" si="69"/>
        <v>0</v>
      </c>
      <c r="M105" s="151">
        <f t="shared" si="69"/>
        <v>2.4</v>
      </c>
      <c r="N105" s="151">
        <f t="shared" si="69"/>
        <v>0</v>
      </c>
      <c r="O105" s="151">
        <f t="shared" si="69"/>
        <v>0</v>
      </c>
      <c r="P105" s="152">
        <f t="shared" si="69"/>
        <v>0</v>
      </c>
      <c r="Q105" s="398"/>
      <c r="R105" s="151">
        <f t="shared" si="69"/>
        <v>0</v>
      </c>
      <c r="S105" s="152">
        <f t="shared" si="69"/>
        <v>0</v>
      </c>
      <c r="T105" s="151">
        <f t="shared" si="69"/>
        <v>0</v>
      </c>
      <c r="U105" s="151">
        <f t="shared" si="69"/>
        <v>0</v>
      </c>
      <c r="V105" s="151">
        <f t="shared" si="69"/>
        <v>0</v>
      </c>
      <c r="W105" s="152">
        <f t="shared" si="69"/>
        <v>0</v>
      </c>
      <c r="X105" s="398"/>
      <c r="Y105" s="151">
        <f t="shared" si="69"/>
        <v>0</v>
      </c>
      <c r="Z105" s="152">
        <f t="shared" si="69"/>
        <v>0</v>
      </c>
      <c r="AA105" s="151">
        <f t="shared" si="69"/>
        <v>0</v>
      </c>
      <c r="AB105" s="151">
        <f t="shared" si="69"/>
        <v>0</v>
      </c>
      <c r="AC105" s="151">
        <f t="shared" si="69"/>
        <v>0</v>
      </c>
      <c r="AD105" s="152">
        <f t="shared" si="69"/>
        <v>0</v>
      </c>
      <c r="AE105" s="398"/>
      <c r="AF105" s="151">
        <f t="shared" si="69"/>
        <v>0</v>
      </c>
      <c r="AG105" s="152">
        <f t="shared" si="69"/>
        <v>0</v>
      </c>
      <c r="AH105" s="151">
        <f t="shared" si="69"/>
        <v>8</v>
      </c>
      <c r="AI105" s="151">
        <f t="shared" si="69"/>
        <v>8</v>
      </c>
      <c r="AJ105" s="151">
        <f t="shared" si="69"/>
        <v>8</v>
      </c>
      <c r="AK105" s="152">
        <f t="shared" si="69"/>
        <v>9</v>
      </c>
      <c r="AL105" s="398"/>
      <c r="AM105" s="151">
        <f t="shared" si="69"/>
        <v>0</v>
      </c>
      <c r="AN105" s="152">
        <f t="shared" si="69"/>
        <v>0</v>
      </c>
      <c r="AO105" s="151">
        <f t="shared" si="69"/>
        <v>0</v>
      </c>
      <c r="AP105" s="151">
        <f t="shared" si="69"/>
        <v>0</v>
      </c>
      <c r="AQ105" s="151">
        <f t="shared" si="69"/>
        <v>0</v>
      </c>
      <c r="AR105" s="152">
        <f t="shared" si="69"/>
        <v>0</v>
      </c>
      <c r="AS105" s="398"/>
      <c r="AT105" s="151">
        <f t="shared" si="69"/>
        <v>0</v>
      </c>
      <c r="AU105" s="152">
        <f t="shared" si="69"/>
        <v>0</v>
      </c>
      <c r="AV105" s="151">
        <f t="shared" si="69"/>
        <v>17</v>
      </c>
      <c r="AW105" s="151">
        <f t="shared" si="69"/>
        <v>9.85</v>
      </c>
      <c r="AX105" s="151">
        <f t="shared" si="69"/>
        <v>16.96</v>
      </c>
      <c r="AY105" s="152">
        <f t="shared" si="69"/>
        <v>33</v>
      </c>
      <c r="AZ105" s="398"/>
      <c r="BA105" s="151">
        <f t="shared" si="69"/>
        <v>0</v>
      </c>
      <c r="BB105" s="152">
        <f t="shared" si="69"/>
        <v>0</v>
      </c>
      <c r="BC105" s="151">
        <f t="shared" si="69"/>
        <v>2</v>
      </c>
      <c r="BD105" s="151">
        <f t="shared" si="69"/>
        <v>0</v>
      </c>
      <c r="BE105" s="151">
        <f t="shared" si="69"/>
        <v>2</v>
      </c>
      <c r="BF105" s="152">
        <f t="shared" si="69"/>
        <v>3</v>
      </c>
      <c r="BG105" s="398"/>
      <c r="BH105" s="151">
        <f t="shared" si="69"/>
        <v>0</v>
      </c>
      <c r="BI105" s="152">
        <f t="shared" si="69"/>
        <v>0</v>
      </c>
      <c r="BJ105" s="151">
        <f t="shared" si="69"/>
        <v>1</v>
      </c>
      <c r="BK105" s="151">
        <f t="shared" si="69"/>
        <v>0.4</v>
      </c>
      <c r="BL105" s="151">
        <f t="shared" si="69"/>
        <v>1</v>
      </c>
      <c r="BM105" s="152">
        <f t="shared" si="69"/>
        <v>0</v>
      </c>
      <c r="BN105" s="398"/>
      <c r="BO105" s="151">
        <f t="shared" si="69"/>
        <v>0</v>
      </c>
      <c r="BP105" s="152">
        <f aca="true" t="shared" si="70" ref="BP105:EA105">SUM(BP100:BP104)</f>
        <v>0</v>
      </c>
      <c r="BQ105" s="151">
        <f t="shared" si="70"/>
        <v>4.5</v>
      </c>
      <c r="BR105" s="151">
        <f t="shared" si="70"/>
        <v>0</v>
      </c>
      <c r="BS105" s="151">
        <f t="shared" si="70"/>
        <v>2.24</v>
      </c>
      <c r="BT105" s="152">
        <f t="shared" si="70"/>
        <v>3</v>
      </c>
      <c r="BU105" s="398"/>
      <c r="BV105" s="151">
        <f t="shared" si="70"/>
        <v>0</v>
      </c>
      <c r="BW105" s="152">
        <f t="shared" si="70"/>
        <v>0</v>
      </c>
      <c r="BX105" s="151">
        <f t="shared" si="70"/>
        <v>44.36</v>
      </c>
      <c r="BY105" s="151">
        <f t="shared" si="70"/>
        <v>4</v>
      </c>
      <c r="BZ105" s="151">
        <f t="shared" si="70"/>
        <v>44.36</v>
      </c>
      <c r="CA105" s="152">
        <f t="shared" si="70"/>
        <v>31</v>
      </c>
      <c r="CB105" s="398"/>
      <c r="CC105" s="151">
        <f t="shared" si="70"/>
        <v>0</v>
      </c>
      <c r="CD105" s="152">
        <f t="shared" si="70"/>
        <v>0</v>
      </c>
      <c r="CE105" s="151">
        <f t="shared" si="70"/>
        <v>2</v>
      </c>
      <c r="CF105" s="151">
        <f t="shared" si="70"/>
        <v>0</v>
      </c>
      <c r="CG105" s="151">
        <f t="shared" si="70"/>
        <v>2</v>
      </c>
      <c r="CH105" s="152">
        <f t="shared" si="70"/>
        <v>2</v>
      </c>
      <c r="CI105" s="398"/>
      <c r="CJ105" s="151">
        <f t="shared" si="70"/>
        <v>0</v>
      </c>
      <c r="CK105" s="152">
        <f t="shared" si="70"/>
        <v>0</v>
      </c>
      <c r="CL105" s="151">
        <f t="shared" si="70"/>
        <v>13</v>
      </c>
      <c r="CM105" s="151">
        <f t="shared" si="70"/>
        <v>2.84</v>
      </c>
      <c r="CN105" s="151">
        <f t="shared" si="70"/>
        <v>11.4</v>
      </c>
      <c r="CO105" s="152">
        <f t="shared" si="70"/>
        <v>8</v>
      </c>
      <c r="CP105" s="398"/>
      <c r="CQ105" s="151">
        <f t="shared" si="70"/>
        <v>0</v>
      </c>
      <c r="CR105" s="152">
        <f t="shared" si="70"/>
        <v>0</v>
      </c>
      <c r="CS105" s="151">
        <f t="shared" si="70"/>
        <v>0</v>
      </c>
      <c r="CT105" s="151">
        <f t="shared" si="70"/>
        <v>0</v>
      </c>
      <c r="CU105" s="151">
        <f t="shared" si="70"/>
        <v>0</v>
      </c>
      <c r="CV105" s="152">
        <f t="shared" si="70"/>
        <v>0</v>
      </c>
      <c r="CW105" s="398"/>
      <c r="CX105" s="151">
        <f t="shared" si="70"/>
        <v>0</v>
      </c>
      <c r="CY105" s="152">
        <f t="shared" si="70"/>
        <v>0</v>
      </c>
      <c r="CZ105" s="151">
        <f t="shared" si="70"/>
        <v>2.15</v>
      </c>
      <c r="DA105" s="151">
        <f t="shared" si="70"/>
        <v>0</v>
      </c>
      <c r="DB105" s="151">
        <f t="shared" si="70"/>
        <v>2.15</v>
      </c>
      <c r="DC105" s="152">
        <f t="shared" si="70"/>
        <v>2</v>
      </c>
      <c r="DD105" s="398"/>
      <c r="DE105" s="151">
        <f t="shared" si="70"/>
        <v>0</v>
      </c>
      <c r="DF105" s="152">
        <f t="shared" si="70"/>
        <v>0</v>
      </c>
      <c r="DG105" s="151">
        <f t="shared" si="70"/>
        <v>0</v>
      </c>
      <c r="DH105" s="151">
        <f t="shared" si="70"/>
        <v>0</v>
      </c>
      <c r="DI105" s="151">
        <f t="shared" si="70"/>
        <v>0</v>
      </c>
      <c r="DJ105" s="152">
        <f t="shared" si="70"/>
        <v>0</v>
      </c>
      <c r="DK105" s="398"/>
      <c r="DL105" s="151">
        <f t="shared" si="70"/>
        <v>0</v>
      </c>
      <c r="DM105" s="152">
        <f t="shared" si="70"/>
        <v>0</v>
      </c>
      <c r="DN105" s="151">
        <f t="shared" si="70"/>
        <v>1</v>
      </c>
      <c r="DO105" s="151">
        <f t="shared" si="70"/>
        <v>1</v>
      </c>
      <c r="DP105" s="151">
        <f t="shared" si="70"/>
        <v>1</v>
      </c>
      <c r="DQ105" s="152">
        <f t="shared" si="70"/>
        <v>0</v>
      </c>
      <c r="DR105" s="398"/>
      <c r="DS105" s="151">
        <f t="shared" si="70"/>
        <v>0</v>
      </c>
      <c r="DT105" s="152">
        <f t="shared" si="70"/>
        <v>0</v>
      </c>
      <c r="DU105" s="151">
        <f t="shared" si="70"/>
        <v>0</v>
      </c>
      <c r="DV105" s="151">
        <f t="shared" si="70"/>
        <v>0</v>
      </c>
      <c r="DW105" s="151">
        <f t="shared" si="70"/>
        <v>0</v>
      </c>
      <c r="DX105" s="152">
        <f t="shared" si="70"/>
        <v>0</v>
      </c>
      <c r="DY105" s="398"/>
      <c r="DZ105" s="151">
        <f t="shared" si="70"/>
        <v>0</v>
      </c>
      <c r="EA105" s="152">
        <f t="shared" si="70"/>
        <v>0</v>
      </c>
      <c r="EB105" s="151">
        <f aca="true" t="shared" si="71" ref="EB105:GB105">SUM(EB100:EB104)</f>
        <v>1.25</v>
      </c>
      <c r="EC105" s="151">
        <f t="shared" si="71"/>
        <v>1.24</v>
      </c>
      <c r="ED105" s="151">
        <f t="shared" si="71"/>
        <v>1.24</v>
      </c>
      <c r="EE105" s="152">
        <f t="shared" si="71"/>
        <v>0</v>
      </c>
      <c r="EF105" s="398"/>
      <c r="EG105" s="151">
        <f t="shared" si="71"/>
        <v>0</v>
      </c>
      <c r="EH105" s="152">
        <f t="shared" si="71"/>
        <v>0</v>
      </c>
      <c r="EI105" s="151">
        <f t="shared" si="71"/>
        <v>5</v>
      </c>
      <c r="EJ105" s="151">
        <f t="shared" si="71"/>
        <v>0</v>
      </c>
      <c r="EK105" s="151">
        <f t="shared" si="71"/>
        <v>3.26</v>
      </c>
      <c r="EL105" s="152">
        <f t="shared" si="71"/>
        <v>2</v>
      </c>
      <c r="EM105" s="398"/>
      <c r="EN105" s="151">
        <f t="shared" si="71"/>
        <v>0</v>
      </c>
      <c r="EO105" s="152">
        <f t="shared" si="71"/>
        <v>0</v>
      </c>
      <c r="EP105" s="151">
        <f t="shared" si="71"/>
        <v>0</v>
      </c>
      <c r="EQ105" s="151">
        <f t="shared" si="71"/>
        <v>0</v>
      </c>
      <c r="ER105" s="151">
        <f t="shared" si="71"/>
        <v>0</v>
      </c>
      <c r="ES105" s="152">
        <f t="shared" si="71"/>
        <v>0</v>
      </c>
      <c r="ET105" s="398"/>
      <c r="EU105" s="151">
        <f t="shared" si="71"/>
        <v>0</v>
      </c>
      <c r="EV105" s="152">
        <f t="shared" si="71"/>
        <v>0</v>
      </c>
      <c r="EW105" s="151">
        <f t="shared" si="71"/>
        <v>0</v>
      </c>
      <c r="EX105" s="151">
        <f t="shared" si="71"/>
        <v>0</v>
      </c>
      <c r="EY105" s="151">
        <f t="shared" si="71"/>
        <v>0</v>
      </c>
      <c r="EZ105" s="152">
        <f t="shared" si="71"/>
        <v>0</v>
      </c>
      <c r="FA105" s="398"/>
      <c r="FB105" s="151">
        <f t="shared" si="71"/>
        <v>0</v>
      </c>
      <c r="FC105" s="152">
        <f t="shared" si="71"/>
        <v>0</v>
      </c>
      <c r="FD105" s="151">
        <f t="shared" si="71"/>
        <v>0</v>
      </c>
      <c r="FE105" s="151">
        <f t="shared" si="71"/>
        <v>0</v>
      </c>
      <c r="FF105" s="151">
        <f t="shared" si="71"/>
        <v>0</v>
      </c>
      <c r="FG105" s="152">
        <f t="shared" si="71"/>
        <v>0</v>
      </c>
      <c r="FH105" s="398"/>
      <c r="FI105" s="151">
        <f t="shared" si="71"/>
        <v>0</v>
      </c>
      <c r="FJ105" s="152">
        <f t="shared" si="71"/>
        <v>0</v>
      </c>
      <c r="FK105" s="151">
        <f t="shared" si="71"/>
        <v>0</v>
      </c>
      <c r="FL105" s="151">
        <f t="shared" si="71"/>
        <v>0</v>
      </c>
      <c r="FM105" s="151">
        <f t="shared" si="71"/>
        <v>0</v>
      </c>
      <c r="FN105" s="152">
        <f t="shared" si="71"/>
        <v>0</v>
      </c>
      <c r="FO105" s="398"/>
      <c r="FP105" s="151">
        <f t="shared" si="71"/>
        <v>0</v>
      </c>
      <c r="FQ105" s="152">
        <f t="shared" si="71"/>
        <v>0</v>
      </c>
      <c r="FR105" s="151">
        <f t="shared" si="71"/>
        <v>0</v>
      </c>
      <c r="FS105" s="151">
        <f t="shared" si="71"/>
        <v>0</v>
      </c>
      <c r="FT105" s="151">
        <f t="shared" si="71"/>
        <v>0</v>
      </c>
      <c r="FU105" s="152">
        <f t="shared" si="71"/>
        <v>0</v>
      </c>
      <c r="FV105" s="398"/>
      <c r="FW105" s="151">
        <f t="shared" si="71"/>
        <v>0</v>
      </c>
      <c r="FX105" s="152">
        <f t="shared" si="71"/>
        <v>0</v>
      </c>
      <c r="FY105" s="151">
        <f t="shared" si="71"/>
        <v>0</v>
      </c>
      <c r="FZ105" s="151">
        <f t="shared" si="71"/>
        <v>0</v>
      </c>
      <c r="GA105" s="151">
        <f t="shared" si="71"/>
        <v>0</v>
      </c>
      <c r="GB105" s="152">
        <f t="shared" si="71"/>
        <v>0</v>
      </c>
      <c r="GC105" s="398"/>
      <c r="GD105" s="467">
        <f t="shared" si="34"/>
        <v>0</v>
      </c>
      <c r="GE105" s="71">
        <f>SUM(GE100:GE104)</f>
        <v>0</v>
      </c>
      <c r="GF105" s="71">
        <f>SUM(GF100:GF104)</f>
        <v>0</v>
      </c>
      <c r="GG105" s="71">
        <f>SUM(GG100:GG104)</f>
        <v>103.66</v>
      </c>
      <c r="GH105" s="71">
        <f>SUM(GH100:GH104)</f>
        <v>27.33</v>
      </c>
      <c r="GI105" s="71">
        <f>SUM(GI100:GI104)</f>
        <v>95.61000000000001</v>
      </c>
      <c r="GJ105" s="70">
        <f>SUM(GJ100:GJ104)</f>
        <v>93</v>
      </c>
      <c r="GK105" s="398"/>
      <c r="GN105" s="72">
        <f>SUM(GN101:GN104)</f>
        <v>35</v>
      </c>
      <c r="GO105" s="72">
        <f>SUM(GO101:GO104)</f>
        <v>11.68</v>
      </c>
      <c r="GP105" s="72">
        <f>SUM(GP101:GP104)</f>
        <v>6</v>
      </c>
      <c r="GQ105" s="20"/>
      <c r="GS105" s="12"/>
      <c r="GU105" s="20"/>
      <c r="GV105" s="20"/>
      <c r="GW105" s="20"/>
      <c r="GX105" s="12"/>
    </row>
    <row r="106" spans="1:206" ht="15.75">
      <c r="A106" s="73" t="s">
        <v>7</v>
      </c>
      <c r="B106" s="74" t="s">
        <v>6</v>
      </c>
      <c r="C106" s="73" t="s">
        <v>2</v>
      </c>
      <c r="D106" s="149" t="s">
        <v>6</v>
      </c>
      <c r="E106" s="170"/>
      <c r="F106" s="149"/>
      <c r="G106" s="149"/>
      <c r="H106" s="149" t="s">
        <v>6</v>
      </c>
      <c r="I106" s="407"/>
      <c r="J106" s="396"/>
      <c r="K106" s="422" t="s">
        <v>6</v>
      </c>
      <c r="L106" s="169"/>
      <c r="M106" s="148"/>
      <c r="N106" s="148"/>
      <c r="O106" s="148" t="s">
        <v>6</v>
      </c>
      <c r="P106" s="143"/>
      <c r="Q106" s="396"/>
      <c r="R106" s="310" t="s">
        <v>6</v>
      </c>
      <c r="S106" s="323"/>
      <c r="T106" s="310"/>
      <c r="U106" s="310"/>
      <c r="V106" s="310" t="s">
        <v>6</v>
      </c>
      <c r="W106" s="309"/>
      <c r="X106" s="396"/>
      <c r="Y106" s="149" t="s">
        <v>6</v>
      </c>
      <c r="Z106" s="170"/>
      <c r="AA106" s="149"/>
      <c r="AB106" s="149"/>
      <c r="AC106" s="149" t="s">
        <v>6</v>
      </c>
      <c r="AD106" s="141"/>
      <c r="AE106" s="396"/>
      <c r="AF106" s="148" t="s">
        <v>6</v>
      </c>
      <c r="AG106" s="169"/>
      <c r="AH106" s="148"/>
      <c r="AI106" s="148"/>
      <c r="AJ106" s="148" t="s">
        <v>6</v>
      </c>
      <c r="AK106" s="143"/>
      <c r="AL106" s="396"/>
      <c r="AM106" s="144"/>
      <c r="AN106" s="144"/>
      <c r="AO106" s="145"/>
      <c r="AP106" s="144"/>
      <c r="AQ106" s="145"/>
      <c r="AR106" s="145"/>
      <c r="AS106" s="396"/>
      <c r="AT106" s="149" t="s">
        <v>6</v>
      </c>
      <c r="AU106" s="170"/>
      <c r="AV106" s="149"/>
      <c r="AW106" s="149"/>
      <c r="AX106" s="149" t="s">
        <v>6</v>
      </c>
      <c r="AY106" s="141"/>
      <c r="AZ106" s="396"/>
      <c r="BA106" s="148" t="s">
        <v>6</v>
      </c>
      <c r="BB106" s="169"/>
      <c r="BC106" s="148"/>
      <c r="BD106" s="148"/>
      <c r="BE106" s="148" t="s">
        <v>6</v>
      </c>
      <c r="BF106" s="143" t="s">
        <v>205</v>
      </c>
      <c r="BG106" s="396"/>
      <c r="BH106" s="150" t="s">
        <v>6</v>
      </c>
      <c r="BI106" s="168"/>
      <c r="BJ106" s="150"/>
      <c r="BK106" s="150"/>
      <c r="BL106" s="150" t="s">
        <v>6</v>
      </c>
      <c r="BM106" s="145"/>
      <c r="BN106" s="396"/>
      <c r="BO106" s="149" t="s">
        <v>6</v>
      </c>
      <c r="BP106" s="170"/>
      <c r="BQ106" s="149"/>
      <c r="BR106" s="149"/>
      <c r="BS106" s="149" t="s">
        <v>6</v>
      </c>
      <c r="BT106" s="141"/>
      <c r="BU106" s="396"/>
      <c r="BV106" s="148" t="s">
        <v>6</v>
      </c>
      <c r="BW106" s="169"/>
      <c r="BX106" s="148"/>
      <c r="BY106" s="148"/>
      <c r="BZ106" s="148" t="s">
        <v>6</v>
      </c>
      <c r="CA106" s="143"/>
      <c r="CB106" s="396"/>
      <c r="CC106" s="150" t="s">
        <v>6</v>
      </c>
      <c r="CD106" s="168"/>
      <c r="CE106" s="150"/>
      <c r="CF106" s="150"/>
      <c r="CG106" s="150" t="s">
        <v>6</v>
      </c>
      <c r="CH106" s="145"/>
      <c r="CI106" s="396"/>
      <c r="CJ106" s="149" t="s">
        <v>6</v>
      </c>
      <c r="CK106" s="170"/>
      <c r="CL106" s="149"/>
      <c r="CM106" s="149"/>
      <c r="CN106" s="149" t="s">
        <v>6</v>
      </c>
      <c r="CO106" s="141"/>
      <c r="CP106" s="396"/>
      <c r="CQ106" s="148" t="s">
        <v>6</v>
      </c>
      <c r="CR106" s="169"/>
      <c r="CS106" s="148"/>
      <c r="CT106" s="148"/>
      <c r="CU106" s="148" t="s">
        <v>6</v>
      </c>
      <c r="CV106" s="143"/>
      <c r="CW106" s="396"/>
      <c r="CX106" s="150" t="s">
        <v>6</v>
      </c>
      <c r="CY106" s="168"/>
      <c r="CZ106" s="150"/>
      <c r="DA106" s="150"/>
      <c r="DB106" s="150" t="s">
        <v>6</v>
      </c>
      <c r="DC106" s="145"/>
      <c r="DD106" s="396"/>
      <c r="DE106" s="149" t="s">
        <v>6</v>
      </c>
      <c r="DF106" s="170"/>
      <c r="DG106" s="149"/>
      <c r="DH106" s="149"/>
      <c r="DI106" s="149" t="s">
        <v>6</v>
      </c>
      <c r="DJ106" s="141"/>
      <c r="DK106" s="396"/>
      <c r="DL106" s="148" t="s">
        <v>6</v>
      </c>
      <c r="DM106" s="169"/>
      <c r="DN106" s="148"/>
      <c r="DO106" s="148"/>
      <c r="DP106" s="148" t="s">
        <v>6</v>
      </c>
      <c r="DQ106" s="143"/>
      <c r="DR106" s="396"/>
      <c r="DS106" s="171" t="s">
        <v>6</v>
      </c>
      <c r="DT106" s="172"/>
      <c r="DU106" s="171"/>
      <c r="DV106" s="171"/>
      <c r="DW106" s="171" t="s">
        <v>6</v>
      </c>
      <c r="DX106" s="147"/>
      <c r="DY106" s="396"/>
      <c r="DZ106" s="150" t="s">
        <v>6</v>
      </c>
      <c r="EA106" s="168"/>
      <c r="EB106" s="150"/>
      <c r="EC106" s="150"/>
      <c r="ED106" s="150" t="s">
        <v>6</v>
      </c>
      <c r="EE106" s="164"/>
      <c r="EF106" s="396"/>
      <c r="EG106" s="165"/>
      <c r="EH106" s="165"/>
      <c r="EI106" s="165"/>
      <c r="EJ106" s="165"/>
      <c r="EK106" s="165"/>
      <c r="EL106" s="161"/>
      <c r="EM106" s="396"/>
      <c r="EN106" s="162"/>
      <c r="EO106" s="163"/>
      <c r="EP106" s="163"/>
      <c r="EQ106" s="163"/>
      <c r="ER106" s="163"/>
      <c r="ES106" s="166"/>
      <c r="ET106" s="396"/>
      <c r="EU106" s="167"/>
      <c r="EV106" s="167"/>
      <c r="EW106" s="167"/>
      <c r="EX106" s="167"/>
      <c r="EY106" s="167"/>
      <c r="EZ106" s="164"/>
      <c r="FA106" s="396"/>
      <c r="FB106" s="165"/>
      <c r="FC106" s="165"/>
      <c r="FD106" s="165"/>
      <c r="FE106" s="165"/>
      <c r="FF106" s="165"/>
      <c r="FG106" s="161"/>
      <c r="FH106" s="396"/>
      <c r="FI106" s="163"/>
      <c r="FJ106" s="163"/>
      <c r="FK106" s="163"/>
      <c r="FL106" s="163"/>
      <c r="FM106" s="163"/>
      <c r="FN106" s="166"/>
      <c r="FO106" s="396"/>
      <c r="FP106" s="167"/>
      <c r="FQ106" s="167"/>
      <c r="FR106" s="167"/>
      <c r="FS106" s="167"/>
      <c r="FT106" s="167"/>
      <c r="FU106" s="164"/>
      <c r="FV106" s="396"/>
      <c r="FW106" s="165"/>
      <c r="FX106" s="165"/>
      <c r="FY106" s="165"/>
      <c r="FZ106" s="165"/>
      <c r="GA106" s="165"/>
      <c r="GB106" s="161"/>
      <c r="GC106" s="396"/>
      <c r="GD106" s="467" t="str">
        <f t="shared" si="34"/>
        <v> </v>
      </c>
      <c r="GE106" s="27" t="s">
        <v>6</v>
      </c>
      <c r="GF106" s="26" t="s">
        <v>6</v>
      </c>
      <c r="GG106" s="27" t="s">
        <v>6</v>
      </c>
      <c r="GH106" s="27" t="s">
        <v>6</v>
      </c>
      <c r="GI106" s="27" t="s">
        <v>6</v>
      </c>
      <c r="GJ106" s="26"/>
      <c r="GK106" s="396"/>
      <c r="GS106" s="12"/>
      <c r="GU106" s="20"/>
      <c r="GV106" s="20"/>
      <c r="GW106" s="20"/>
      <c r="GX106" s="12"/>
    </row>
    <row r="107" spans="1:206" ht="38.25">
      <c r="A107" s="60">
        <v>6</v>
      </c>
      <c r="B107" s="66" t="s">
        <v>49</v>
      </c>
      <c r="C107" s="67" t="s">
        <v>206</v>
      </c>
      <c r="D107" s="140">
        <v>0</v>
      </c>
      <c r="E107" s="141">
        <v>0</v>
      </c>
      <c r="F107" s="140">
        <v>0</v>
      </c>
      <c r="G107" s="140">
        <v>0</v>
      </c>
      <c r="H107" s="140">
        <v>0</v>
      </c>
      <c r="I107" s="407">
        <v>0</v>
      </c>
      <c r="J107" s="396"/>
      <c r="K107" s="420">
        <v>0</v>
      </c>
      <c r="L107" s="141">
        <v>0</v>
      </c>
      <c r="M107" s="140">
        <v>0</v>
      </c>
      <c r="N107" s="140">
        <v>0</v>
      </c>
      <c r="O107" s="140">
        <v>0</v>
      </c>
      <c r="P107" s="141">
        <v>0</v>
      </c>
      <c r="Q107" s="396"/>
      <c r="R107" s="140">
        <v>0</v>
      </c>
      <c r="S107" s="141">
        <v>0</v>
      </c>
      <c r="T107" s="140">
        <v>0</v>
      </c>
      <c r="U107" s="140">
        <v>0</v>
      </c>
      <c r="V107" s="140">
        <v>0</v>
      </c>
      <c r="W107" s="141">
        <v>0</v>
      </c>
      <c r="X107" s="396"/>
      <c r="Y107" s="140">
        <v>0</v>
      </c>
      <c r="Z107" s="141">
        <v>0</v>
      </c>
      <c r="AA107" s="140">
        <v>0</v>
      </c>
      <c r="AB107" s="140">
        <v>0</v>
      </c>
      <c r="AC107" s="140">
        <v>0</v>
      </c>
      <c r="AD107" s="141">
        <v>0</v>
      </c>
      <c r="AE107" s="396"/>
      <c r="AF107" s="140">
        <v>0</v>
      </c>
      <c r="AG107" s="141">
        <v>0</v>
      </c>
      <c r="AH107" s="140">
        <v>0</v>
      </c>
      <c r="AI107" s="140">
        <v>0</v>
      </c>
      <c r="AJ107" s="140">
        <v>0</v>
      </c>
      <c r="AK107" s="141">
        <v>0</v>
      </c>
      <c r="AL107" s="396"/>
      <c r="AM107" s="140">
        <v>0</v>
      </c>
      <c r="AN107" s="141">
        <v>0</v>
      </c>
      <c r="AO107" s="140">
        <v>0</v>
      </c>
      <c r="AP107" s="140">
        <v>0</v>
      </c>
      <c r="AQ107" s="140">
        <v>0</v>
      </c>
      <c r="AR107" s="141">
        <v>0</v>
      </c>
      <c r="AS107" s="396"/>
      <c r="AT107" s="140">
        <v>0</v>
      </c>
      <c r="AU107" s="141">
        <v>0</v>
      </c>
      <c r="AV107" s="140">
        <v>0</v>
      </c>
      <c r="AW107" s="140">
        <v>0</v>
      </c>
      <c r="AX107" s="140">
        <v>0</v>
      </c>
      <c r="AY107" s="141">
        <v>0</v>
      </c>
      <c r="AZ107" s="396"/>
      <c r="BA107" s="140">
        <v>0</v>
      </c>
      <c r="BB107" s="141">
        <v>0</v>
      </c>
      <c r="BC107" s="140">
        <v>0</v>
      </c>
      <c r="BD107" s="140">
        <v>0</v>
      </c>
      <c r="BE107" s="140">
        <v>0</v>
      </c>
      <c r="BF107" s="141">
        <v>0</v>
      </c>
      <c r="BG107" s="396"/>
      <c r="BH107" s="140">
        <v>0</v>
      </c>
      <c r="BI107" s="141">
        <v>0</v>
      </c>
      <c r="BJ107" s="140">
        <v>0</v>
      </c>
      <c r="BK107" s="140">
        <v>0</v>
      </c>
      <c r="BL107" s="140">
        <v>0</v>
      </c>
      <c r="BM107" s="141">
        <v>0</v>
      </c>
      <c r="BN107" s="396"/>
      <c r="BO107" s="140">
        <v>0</v>
      </c>
      <c r="BP107" s="141">
        <v>0</v>
      </c>
      <c r="BQ107" s="140">
        <v>0</v>
      </c>
      <c r="BR107" s="140">
        <v>0</v>
      </c>
      <c r="BS107" s="140">
        <v>0</v>
      </c>
      <c r="BT107" s="141">
        <v>0</v>
      </c>
      <c r="BU107" s="396"/>
      <c r="BV107" s="140">
        <v>0</v>
      </c>
      <c r="BW107" s="141">
        <v>0</v>
      </c>
      <c r="BX107" s="140">
        <v>0</v>
      </c>
      <c r="BY107" s="140">
        <v>0</v>
      </c>
      <c r="BZ107" s="140">
        <v>0</v>
      </c>
      <c r="CA107" s="141">
        <v>0</v>
      </c>
      <c r="CB107" s="396"/>
      <c r="CC107" s="140">
        <v>0</v>
      </c>
      <c r="CD107" s="141">
        <v>0</v>
      </c>
      <c r="CE107" s="140">
        <v>0</v>
      </c>
      <c r="CF107" s="140">
        <v>0</v>
      </c>
      <c r="CG107" s="140">
        <v>0</v>
      </c>
      <c r="CH107" s="141">
        <v>0</v>
      </c>
      <c r="CI107" s="396"/>
      <c r="CJ107" s="140">
        <v>0</v>
      </c>
      <c r="CK107" s="141">
        <v>0</v>
      </c>
      <c r="CL107" s="140">
        <v>0</v>
      </c>
      <c r="CM107" s="140">
        <v>0</v>
      </c>
      <c r="CN107" s="140">
        <v>0</v>
      </c>
      <c r="CO107" s="141">
        <v>0</v>
      </c>
      <c r="CP107" s="396"/>
      <c r="CQ107" s="140">
        <v>0</v>
      </c>
      <c r="CR107" s="141">
        <v>0</v>
      </c>
      <c r="CS107" s="140">
        <v>0</v>
      </c>
      <c r="CT107" s="140">
        <v>0</v>
      </c>
      <c r="CU107" s="140">
        <v>0</v>
      </c>
      <c r="CV107" s="141">
        <v>0</v>
      </c>
      <c r="CW107" s="396"/>
      <c r="CX107" s="140">
        <v>0</v>
      </c>
      <c r="CY107" s="141">
        <v>0</v>
      </c>
      <c r="CZ107" s="140">
        <v>0</v>
      </c>
      <c r="DA107" s="140">
        <v>0</v>
      </c>
      <c r="DB107" s="140">
        <v>0</v>
      </c>
      <c r="DC107" s="141">
        <v>0</v>
      </c>
      <c r="DD107" s="396"/>
      <c r="DE107" s="140">
        <v>0</v>
      </c>
      <c r="DF107" s="141">
        <v>0</v>
      </c>
      <c r="DG107" s="140">
        <v>0</v>
      </c>
      <c r="DH107" s="140">
        <v>0</v>
      </c>
      <c r="DI107" s="140">
        <v>0</v>
      </c>
      <c r="DJ107" s="141">
        <v>0</v>
      </c>
      <c r="DK107" s="396"/>
      <c r="DL107" s="140">
        <v>0</v>
      </c>
      <c r="DM107" s="141">
        <v>0</v>
      </c>
      <c r="DN107" s="140">
        <v>0</v>
      </c>
      <c r="DO107" s="140">
        <v>0</v>
      </c>
      <c r="DP107" s="140">
        <v>0</v>
      </c>
      <c r="DQ107" s="141">
        <v>0</v>
      </c>
      <c r="DR107" s="396"/>
      <c r="DS107" s="140">
        <v>0</v>
      </c>
      <c r="DT107" s="141">
        <v>0</v>
      </c>
      <c r="DU107" s="140">
        <v>0</v>
      </c>
      <c r="DV107" s="140">
        <v>0</v>
      </c>
      <c r="DW107" s="140">
        <v>0</v>
      </c>
      <c r="DX107" s="141">
        <v>0</v>
      </c>
      <c r="DY107" s="396"/>
      <c r="DZ107" s="140">
        <v>0</v>
      </c>
      <c r="EA107" s="141">
        <v>0</v>
      </c>
      <c r="EB107" s="140">
        <v>0</v>
      </c>
      <c r="EC107" s="140">
        <v>0</v>
      </c>
      <c r="ED107" s="140">
        <v>0</v>
      </c>
      <c r="EE107" s="141">
        <v>0</v>
      </c>
      <c r="EF107" s="396"/>
      <c r="EG107" s="140">
        <v>0</v>
      </c>
      <c r="EH107" s="141">
        <v>0</v>
      </c>
      <c r="EI107" s="140">
        <v>0</v>
      </c>
      <c r="EJ107" s="140">
        <v>0</v>
      </c>
      <c r="EK107" s="140">
        <v>0</v>
      </c>
      <c r="EL107" s="141">
        <v>0</v>
      </c>
      <c r="EM107" s="396"/>
      <c r="EN107" s="140">
        <v>0</v>
      </c>
      <c r="EO107" s="141">
        <v>0</v>
      </c>
      <c r="EP107" s="140">
        <v>0</v>
      </c>
      <c r="EQ107" s="140">
        <v>0</v>
      </c>
      <c r="ER107" s="140">
        <v>0</v>
      </c>
      <c r="ES107" s="141">
        <v>0</v>
      </c>
      <c r="ET107" s="396"/>
      <c r="EU107" s="140">
        <v>0</v>
      </c>
      <c r="EV107" s="141">
        <v>0</v>
      </c>
      <c r="EW107" s="140">
        <v>0</v>
      </c>
      <c r="EX107" s="140">
        <v>0</v>
      </c>
      <c r="EY107" s="140">
        <v>0</v>
      </c>
      <c r="EZ107" s="141">
        <v>0</v>
      </c>
      <c r="FA107" s="396"/>
      <c r="FB107" s="140">
        <v>0</v>
      </c>
      <c r="FC107" s="141">
        <v>0</v>
      </c>
      <c r="FD107" s="140">
        <v>0</v>
      </c>
      <c r="FE107" s="140">
        <v>0</v>
      </c>
      <c r="FF107" s="140">
        <v>0</v>
      </c>
      <c r="FG107" s="141">
        <v>0</v>
      </c>
      <c r="FH107" s="396"/>
      <c r="FI107" s="140">
        <v>0</v>
      </c>
      <c r="FJ107" s="141">
        <v>0</v>
      </c>
      <c r="FK107" s="140">
        <v>0</v>
      </c>
      <c r="FL107" s="140">
        <v>0</v>
      </c>
      <c r="FM107" s="140">
        <v>0</v>
      </c>
      <c r="FN107" s="141">
        <v>0</v>
      </c>
      <c r="FO107" s="396"/>
      <c r="FP107" s="140">
        <v>0</v>
      </c>
      <c r="FQ107" s="141">
        <v>0</v>
      </c>
      <c r="FR107" s="140">
        <v>0</v>
      </c>
      <c r="FS107" s="140">
        <v>0</v>
      </c>
      <c r="FT107" s="140">
        <v>0</v>
      </c>
      <c r="FU107" s="141">
        <v>0</v>
      </c>
      <c r="FV107" s="396"/>
      <c r="FW107" s="140">
        <v>0</v>
      </c>
      <c r="FX107" s="141">
        <v>0</v>
      </c>
      <c r="FY107" s="140">
        <v>0</v>
      </c>
      <c r="FZ107" s="140">
        <v>0</v>
      </c>
      <c r="GA107" s="140">
        <v>0</v>
      </c>
      <c r="GB107" s="141">
        <v>0</v>
      </c>
      <c r="GC107" s="396"/>
      <c r="GD107" s="467" t="str">
        <f t="shared" si="34"/>
        <v>BCK-31              </v>
      </c>
      <c r="GE107" s="63">
        <f aca="true" t="shared" si="72" ref="GE107:GJ108">D107+K107+R107+Y107+AF107+AM107+AT107+BA107+BH107+BO107+BV107+CC107+CJ107+CQ107+CX107+DE107+DL107+DS107+DZ107+EG107+EN107+EU107+FB107+FI107+FP107+FW107</f>
        <v>0</v>
      </c>
      <c r="GF107" s="64">
        <f t="shared" si="72"/>
        <v>0</v>
      </c>
      <c r="GG107" s="63">
        <f t="shared" si="72"/>
        <v>0</v>
      </c>
      <c r="GH107" s="63">
        <f t="shared" si="72"/>
        <v>0</v>
      </c>
      <c r="GI107" s="63">
        <f t="shared" si="72"/>
        <v>0</v>
      </c>
      <c r="GJ107" s="64">
        <f t="shared" si="72"/>
        <v>0</v>
      </c>
      <c r="GK107" s="396"/>
      <c r="GS107" s="12"/>
      <c r="GU107" s="20"/>
      <c r="GV107" s="20"/>
      <c r="GW107" s="20"/>
      <c r="GX107" s="12"/>
    </row>
    <row r="108" spans="1:206" ht="15.75">
      <c r="A108" s="60">
        <v>7</v>
      </c>
      <c r="B108" s="66" t="s">
        <v>51</v>
      </c>
      <c r="C108" s="67" t="s">
        <v>167</v>
      </c>
      <c r="D108" s="140">
        <v>0</v>
      </c>
      <c r="E108" s="141">
        <v>0</v>
      </c>
      <c r="F108" s="140">
        <v>0</v>
      </c>
      <c r="G108" s="140">
        <v>0</v>
      </c>
      <c r="H108" s="140">
        <v>0</v>
      </c>
      <c r="I108" s="407">
        <v>0</v>
      </c>
      <c r="J108" s="396"/>
      <c r="K108" s="420">
        <v>0</v>
      </c>
      <c r="L108" s="141">
        <v>0</v>
      </c>
      <c r="M108" s="140">
        <v>0</v>
      </c>
      <c r="N108" s="140">
        <v>0</v>
      </c>
      <c r="O108" s="140">
        <v>0</v>
      </c>
      <c r="P108" s="141">
        <v>0</v>
      </c>
      <c r="Q108" s="396"/>
      <c r="R108" s="140">
        <v>0</v>
      </c>
      <c r="S108" s="141">
        <v>0</v>
      </c>
      <c r="T108" s="140">
        <v>0</v>
      </c>
      <c r="U108" s="140">
        <v>0</v>
      </c>
      <c r="V108" s="140">
        <v>0</v>
      </c>
      <c r="W108" s="141">
        <v>0</v>
      </c>
      <c r="X108" s="396"/>
      <c r="Y108" s="140">
        <v>0</v>
      </c>
      <c r="Z108" s="141">
        <v>0</v>
      </c>
      <c r="AA108" s="140">
        <v>0</v>
      </c>
      <c r="AB108" s="140">
        <v>0</v>
      </c>
      <c r="AC108" s="140">
        <v>0</v>
      </c>
      <c r="AD108" s="141">
        <v>0</v>
      </c>
      <c r="AE108" s="396"/>
      <c r="AF108" s="140">
        <v>0</v>
      </c>
      <c r="AG108" s="141">
        <v>0</v>
      </c>
      <c r="AH108" s="140">
        <v>0</v>
      </c>
      <c r="AI108" s="140">
        <v>0</v>
      </c>
      <c r="AJ108" s="140">
        <v>0</v>
      </c>
      <c r="AK108" s="141">
        <v>0</v>
      </c>
      <c r="AL108" s="396"/>
      <c r="AM108" s="140">
        <v>0</v>
      </c>
      <c r="AN108" s="141">
        <v>0</v>
      </c>
      <c r="AO108" s="140">
        <v>0</v>
      </c>
      <c r="AP108" s="140">
        <v>0</v>
      </c>
      <c r="AQ108" s="140">
        <v>0</v>
      </c>
      <c r="AR108" s="141">
        <v>0</v>
      </c>
      <c r="AS108" s="396"/>
      <c r="AT108" s="140">
        <v>0</v>
      </c>
      <c r="AU108" s="141">
        <v>0</v>
      </c>
      <c r="AV108" s="140">
        <v>0</v>
      </c>
      <c r="AW108" s="140">
        <v>0</v>
      </c>
      <c r="AX108" s="140">
        <v>0</v>
      </c>
      <c r="AY108" s="141">
        <v>0</v>
      </c>
      <c r="AZ108" s="396"/>
      <c r="BA108" s="140">
        <v>0</v>
      </c>
      <c r="BB108" s="141">
        <v>0</v>
      </c>
      <c r="BC108" s="140">
        <v>0</v>
      </c>
      <c r="BD108" s="140">
        <v>0</v>
      </c>
      <c r="BE108" s="140">
        <v>0</v>
      </c>
      <c r="BF108" s="141">
        <v>0</v>
      </c>
      <c r="BG108" s="396"/>
      <c r="BH108" s="140">
        <v>0</v>
      </c>
      <c r="BI108" s="141">
        <v>0</v>
      </c>
      <c r="BJ108" s="140">
        <v>0</v>
      </c>
      <c r="BK108" s="140">
        <v>0</v>
      </c>
      <c r="BL108" s="140">
        <v>0</v>
      </c>
      <c r="BM108" s="141">
        <v>0</v>
      </c>
      <c r="BN108" s="396"/>
      <c r="BO108" s="140">
        <v>0</v>
      </c>
      <c r="BP108" s="141">
        <v>0</v>
      </c>
      <c r="BQ108" s="140">
        <v>0</v>
      </c>
      <c r="BR108" s="140">
        <v>0</v>
      </c>
      <c r="BS108" s="140">
        <v>0</v>
      </c>
      <c r="BT108" s="141">
        <v>0</v>
      </c>
      <c r="BU108" s="396"/>
      <c r="BV108" s="140">
        <v>0</v>
      </c>
      <c r="BW108" s="141">
        <v>0</v>
      </c>
      <c r="BX108" s="140">
        <v>0</v>
      </c>
      <c r="BY108" s="140">
        <v>0</v>
      </c>
      <c r="BZ108" s="140">
        <v>0</v>
      </c>
      <c r="CA108" s="141">
        <v>0</v>
      </c>
      <c r="CB108" s="396"/>
      <c r="CC108" s="140">
        <v>0</v>
      </c>
      <c r="CD108" s="141">
        <v>0</v>
      </c>
      <c r="CE108" s="140">
        <v>0</v>
      </c>
      <c r="CF108" s="140">
        <v>0</v>
      </c>
      <c r="CG108" s="140">
        <v>0</v>
      </c>
      <c r="CH108" s="141">
        <v>0</v>
      </c>
      <c r="CI108" s="396"/>
      <c r="CJ108" s="140">
        <v>0</v>
      </c>
      <c r="CK108" s="141">
        <v>0</v>
      </c>
      <c r="CL108" s="140">
        <v>0</v>
      </c>
      <c r="CM108" s="140">
        <v>0</v>
      </c>
      <c r="CN108" s="140">
        <v>0</v>
      </c>
      <c r="CO108" s="141">
        <v>0</v>
      </c>
      <c r="CP108" s="396"/>
      <c r="CQ108" s="140">
        <v>0</v>
      </c>
      <c r="CR108" s="141">
        <v>0</v>
      </c>
      <c r="CS108" s="140">
        <v>0</v>
      </c>
      <c r="CT108" s="140">
        <v>0</v>
      </c>
      <c r="CU108" s="140">
        <v>0</v>
      </c>
      <c r="CV108" s="141">
        <v>0</v>
      </c>
      <c r="CW108" s="396"/>
      <c r="CX108" s="140">
        <v>0</v>
      </c>
      <c r="CY108" s="141">
        <v>0</v>
      </c>
      <c r="CZ108" s="140">
        <v>0</v>
      </c>
      <c r="DA108" s="140">
        <v>0</v>
      </c>
      <c r="DB108" s="140">
        <v>0</v>
      </c>
      <c r="DC108" s="141">
        <v>0</v>
      </c>
      <c r="DD108" s="396"/>
      <c r="DE108" s="140">
        <v>0</v>
      </c>
      <c r="DF108" s="141">
        <v>0</v>
      </c>
      <c r="DG108" s="140">
        <v>0</v>
      </c>
      <c r="DH108" s="140">
        <v>0</v>
      </c>
      <c r="DI108" s="140">
        <v>0</v>
      </c>
      <c r="DJ108" s="141">
        <v>0</v>
      </c>
      <c r="DK108" s="396"/>
      <c r="DL108" s="140">
        <v>0</v>
      </c>
      <c r="DM108" s="141">
        <v>0</v>
      </c>
      <c r="DN108" s="140">
        <v>0</v>
      </c>
      <c r="DO108" s="140">
        <v>0</v>
      </c>
      <c r="DP108" s="140">
        <v>0</v>
      </c>
      <c r="DQ108" s="141">
        <v>0</v>
      </c>
      <c r="DR108" s="396"/>
      <c r="DS108" s="140">
        <v>0</v>
      </c>
      <c r="DT108" s="141">
        <v>0</v>
      </c>
      <c r="DU108" s="140">
        <v>0</v>
      </c>
      <c r="DV108" s="140">
        <v>0</v>
      </c>
      <c r="DW108" s="140">
        <v>0</v>
      </c>
      <c r="DX108" s="141">
        <v>0</v>
      </c>
      <c r="DY108" s="396"/>
      <c r="DZ108" s="140">
        <v>0</v>
      </c>
      <c r="EA108" s="141">
        <v>0</v>
      </c>
      <c r="EB108" s="140">
        <v>0</v>
      </c>
      <c r="EC108" s="140">
        <v>0</v>
      </c>
      <c r="ED108" s="140">
        <v>0</v>
      </c>
      <c r="EE108" s="141">
        <v>0</v>
      </c>
      <c r="EF108" s="396"/>
      <c r="EG108" s="140">
        <v>0</v>
      </c>
      <c r="EH108" s="141">
        <v>0</v>
      </c>
      <c r="EI108" s="140">
        <v>0</v>
      </c>
      <c r="EJ108" s="140">
        <v>0</v>
      </c>
      <c r="EK108" s="140">
        <v>0</v>
      </c>
      <c r="EL108" s="141">
        <v>0</v>
      </c>
      <c r="EM108" s="396"/>
      <c r="EN108" s="140">
        <v>0</v>
      </c>
      <c r="EO108" s="141">
        <v>0</v>
      </c>
      <c r="EP108" s="140">
        <v>0</v>
      </c>
      <c r="EQ108" s="140">
        <v>0</v>
      </c>
      <c r="ER108" s="140">
        <v>0</v>
      </c>
      <c r="ES108" s="141">
        <v>0</v>
      </c>
      <c r="ET108" s="396"/>
      <c r="EU108" s="140">
        <v>0</v>
      </c>
      <c r="EV108" s="141">
        <v>0</v>
      </c>
      <c r="EW108" s="140">
        <v>0</v>
      </c>
      <c r="EX108" s="140">
        <v>0</v>
      </c>
      <c r="EY108" s="140">
        <v>0</v>
      </c>
      <c r="EZ108" s="141">
        <v>0</v>
      </c>
      <c r="FA108" s="396"/>
      <c r="FB108" s="140">
        <v>0</v>
      </c>
      <c r="FC108" s="141">
        <v>0</v>
      </c>
      <c r="FD108" s="140">
        <v>0</v>
      </c>
      <c r="FE108" s="140">
        <v>0</v>
      </c>
      <c r="FF108" s="140">
        <v>0</v>
      </c>
      <c r="FG108" s="141">
        <v>0</v>
      </c>
      <c r="FH108" s="396"/>
      <c r="FI108" s="140">
        <v>0</v>
      </c>
      <c r="FJ108" s="141">
        <v>0</v>
      </c>
      <c r="FK108" s="140">
        <v>0</v>
      </c>
      <c r="FL108" s="140">
        <v>0</v>
      </c>
      <c r="FM108" s="140">
        <v>0</v>
      </c>
      <c r="FN108" s="141">
        <v>0</v>
      </c>
      <c r="FO108" s="396"/>
      <c r="FP108" s="140">
        <v>0</v>
      </c>
      <c r="FQ108" s="141">
        <v>0</v>
      </c>
      <c r="FR108" s="140">
        <v>0</v>
      </c>
      <c r="FS108" s="140">
        <v>0</v>
      </c>
      <c r="FT108" s="140">
        <v>0</v>
      </c>
      <c r="FU108" s="141">
        <v>0</v>
      </c>
      <c r="FV108" s="396"/>
      <c r="FW108" s="140">
        <v>0</v>
      </c>
      <c r="FX108" s="141">
        <v>0</v>
      </c>
      <c r="FY108" s="140">
        <v>0</v>
      </c>
      <c r="FZ108" s="140">
        <v>0</v>
      </c>
      <c r="GA108" s="140">
        <v>0</v>
      </c>
      <c r="GB108" s="141">
        <v>0</v>
      </c>
      <c r="GC108" s="396"/>
      <c r="GD108" s="467" t="str">
        <f t="shared" si="34"/>
        <v>BCK-33             </v>
      </c>
      <c r="GE108" s="63">
        <f t="shared" si="72"/>
        <v>0</v>
      </c>
      <c r="GF108" s="64">
        <f t="shared" si="72"/>
        <v>0</v>
      </c>
      <c r="GG108" s="63">
        <f t="shared" si="72"/>
        <v>0</v>
      </c>
      <c r="GH108" s="63">
        <f t="shared" si="72"/>
        <v>0</v>
      </c>
      <c r="GI108" s="63">
        <f t="shared" si="72"/>
        <v>0</v>
      </c>
      <c r="GJ108" s="64">
        <f t="shared" si="72"/>
        <v>0</v>
      </c>
      <c r="GK108" s="396"/>
      <c r="GS108" s="12"/>
      <c r="GU108" s="20"/>
      <c r="GV108" s="20"/>
      <c r="GW108" s="20"/>
      <c r="GX108" s="12"/>
    </row>
    <row r="109" spans="1:206" ht="25.5">
      <c r="A109" s="60">
        <v>8</v>
      </c>
      <c r="B109" s="66" t="s">
        <v>130</v>
      </c>
      <c r="C109" s="75" t="s">
        <v>168</v>
      </c>
      <c r="D109" s="140">
        <v>0</v>
      </c>
      <c r="E109" s="141">
        <v>0</v>
      </c>
      <c r="F109" s="140">
        <v>0</v>
      </c>
      <c r="G109" s="140">
        <v>0</v>
      </c>
      <c r="H109" s="140">
        <v>0</v>
      </c>
      <c r="I109" s="407">
        <v>0</v>
      </c>
      <c r="J109" s="396"/>
      <c r="K109" s="420">
        <v>0</v>
      </c>
      <c r="L109" s="141">
        <v>0</v>
      </c>
      <c r="M109" s="140">
        <v>0</v>
      </c>
      <c r="N109" s="140">
        <v>0</v>
      </c>
      <c r="O109" s="140">
        <v>0</v>
      </c>
      <c r="P109" s="141">
        <v>0</v>
      </c>
      <c r="Q109" s="396"/>
      <c r="R109" s="140">
        <v>0</v>
      </c>
      <c r="S109" s="141">
        <v>0</v>
      </c>
      <c r="T109" s="140">
        <v>0</v>
      </c>
      <c r="U109" s="140">
        <v>0</v>
      </c>
      <c r="V109" s="140">
        <v>0</v>
      </c>
      <c r="W109" s="141">
        <v>0</v>
      </c>
      <c r="X109" s="396"/>
      <c r="Y109" s="140">
        <v>0</v>
      </c>
      <c r="Z109" s="141">
        <v>0</v>
      </c>
      <c r="AA109" s="140">
        <v>0</v>
      </c>
      <c r="AB109" s="140">
        <v>0</v>
      </c>
      <c r="AC109" s="140">
        <v>0</v>
      </c>
      <c r="AD109" s="141">
        <v>0</v>
      </c>
      <c r="AE109" s="396"/>
      <c r="AF109" s="140">
        <v>0</v>
      </c>
      <c r="AG109" s="141">
        <v>0</v>
      </c>
      <c r="AH109" s="140">
        <v>0</v>
      </c>
      <c r="AI109" s="140">
        <v>0</v>
      </c>
      <c r="AJ109" s="140">
        <v>0</v>
      </c>
      <c r="AK109" s="141">
        <v>0</v>
      </c>
      <c r="AL109" s="396"/>
      <c r="AM109" s="140">
        <v>0</v>
      </c>
      <c r="AN109" s="141">
        <v>0</v>
      </c>
      <c r="AO109" s="140">
        <v>0</v>
      </c>
      <c r="AP109" s="140">
        <v>0</v>
      </c>
      <c r="AQ109" s="140">
        <v>0</v>
      </c>
      <c r="AR109" s="141">
        <v>0</v>
      </c>
      <c r="AS109" s="396"/>
      <c r="AT109" s="140">
        <v>0</v>
      </c>
      <c r="AU109" s="141">
        <v>0</v>
      </c>
      <c r="AV109" s="140">
        <v>0</v>
      </c>
      <c r="AW109" s="140">
        <v>0</v>
      </c>
      <c r="AX109" s="140">
        <v>0</v>
      </c>
      <c r="AY109" s="141">
        <v>0</v>
      </c>
      <c r="AZ109" s="396"/>
      <c r="BA109" s="140">
        <v>0</v>
      </c>
      <c r="BB109" s="141">
        <v>0</v>
      </c>
      <c r="BC109" s="140">
        <v>0</v>
      </c>
      <c r="BD109" s="140">
        <v>0</v>
      </c>
      <c r="BE109" s="140">
        <v>0</v>
      </c>
      <c r="BF109" s="141">
        <v>0</v>
      </c>
      <c r="BG109" s="396"/>
      <c r="BH109" s="140">
        <v>0</v>
      </c>
      <c r="BI109" s="141">
        <v>0</v>
      </c>
      <c r="BJ109" s="140">
        <v>0</v>
      </c>
      <c r="BK109" s="140">
        <v>0</v>
      </c>
      <c r="BL109" s="140">
        <v>0</v>
      </c>
      <c r="BM109" s="141">
        <v>0</v>
      </c>
      <c r="BN109" s="396"/>
      <c r="BO109" s="140">
        <v>0</v>
      </c>
      <c r="BP109" s="141">
        <v>0</v>
      </c>
      <c r="BQ109" s="140">
        <v>0</v>
      </c>
      <c r="BR109" s="140">
        <v>0</v>
      </c>
      <c r="BS109" s="140">
        <v>0</v>
      </c>
      <c r="BT109" s="141">
        <v>0</v>
      </c>
      <c r="BU109" s="396"/>
      <c r="BV109" s="140">
        <v>0</v>
      </c>
      <c r="BW109" s="141">
        <v>0</v>
      </c>
      <c r="BX109" s="140">
        <v>0</v>
      </c>
      <c r="BY109" s="140">
        <v>0</v>
      </c>
      <c r="BZ109" s="140">
        <v>0</v>
      </c>
      <c r="CA109" s="141">
        <v>0</v>
      </c>
      <c r="CB109" s="396"/>
      <c r="CC109" s="140">
        <v>0</v>
      </c>
      <c r="CD109" s="141">
        <v>0</v>
      </c>
      <c r="CE109" s="140">
        <v>0</v>
      </c>
      <c r="CF109" s="140">
        <v>0</v>
      </c>
      <c r="CG109" s="140">
        <v>0</v>
      </c>
      <c r="CH109" s="141">
        <v>0</v>
      </c>
      <c r="CI109" s="396"/>
      <c r="CJ109" s="140">
        <v>0</v>
      </c>
      <c r="CK109" s="141">
        <v>0</v>
      </c>
      <c r="CL109" s="140">
        <v>0</v>
      </c>
      <c r="CM109" s="140">
        <v>0</v>
      </c>
      <c r="CN109" s="140">
        <v>0</v>
      </c>
      <c r="CO109" s="141">
        <v>0</v>
      </c>
      <c r="CP109" s="396"/>
      <c r="CQ109" s="140">
        <v>0</v>
      </c>
      <c r="CR109" s="141">
        <v>0</v>
      </c>
      <c r="CS109" s="140">
        <v>0</v>
      </c>
      <c r="CT109" s="140">
        <v>0</v>
      </c>
      <c r="CU109" s="140">
        <v>0</v>
      </c>
      <c r="CV109" s="141">
        <v>0</v>
      </c>
      <c r="CW109" s="396"/>
      <c r="CX109" s="140">
        <v>0</v>
      </c>
      <c r="CY109" s="141">
        <v>0</v>
      </c>
      <c r="CZ109" s="140">
        <v>0</v>
      </c>
      <c r="DA109" s="140">
        <v>0</v>
      </c>
      <c r="DB109" s="140">
        <v>0</v>
      </c>
      <c r="DC109" s="141">
        <v>0</v>
      </c>
      <c r="DD109" s="396"/>
      <c r="DE109" s="140">
        <v>0</v>
      </c>
      <c r="DF109" s="141">
        <v>0</v>
      </c>
      <c r="DG109" s="140">
        <v>0</v>
      </c>
      <c r="DH109" s="140">
        <v>0</v>
      </c>
      <c r="DI109" s="140">
        <v>0</v>
      </c>
      <c r="DJ109" s="141">
        <v>0</v>
      </c>
      <c r="DK109" s="396"/>
      <c r="DL109" s="140">
        <v>0</v>
      </c>
      <c r="DM109" s="141">
        <v>0</v>
      </c>
      <c r="DN109" s="140">
        <v>0</v>
      </c>
      <c r="DO109" s="140">
        <v>0</v>
      </c>
      <c r="DP109" s="140">
        <v>0</v>
      </c>
      <c r="DQ109" s="141">
        <v>0</v>
      </c>
      <c r="DR109" s="396"/>
      <c r="DS109" s="140">
        <v>0</v>
      </c>
      <c r="DT109" s="141">
        <v>0</v>
      </c>
      <c r="DU109" s="140">
        <v>0</v>
      </c>
      <c r="DV109" s="140">
        <v>0</v>
      </c>
      <c r="DW109" s="140">
        <v>0</v>
      </c>
      <c r="DX109" s="141">
        <v>0</v>
      </c>
      <c r="DY109" s="396"/>
      <c r="DZ109" s="140">
        <v>0</v>
      </c>
      <c r="EA109" s="141">
        <v>0</v>
      </c>
      <c r="EB109" s="140">
        <v>0</v>
      </c>
      <c r="EC109" s="140">
        <v>0</v>
      </c>
      <c r="ED109" s="140">
        <v>0</v>
      </c>
      <c r="EE109" s="141">
        <v>0</v>
      </c>
      <c r="EF109" s="396"/>
      <c r="EG109" s="140">
        <v>0</v>
      </c>
      <c r="EH109" s="141">
        <v>0</v>
      </c>
      <c r="EI109" s="140">
        <v>0</v>
      </c>
      <c r="EJ109" s="140">
        <v>0</v>
      </c>
      <c r="EK109" s="140">
        <v>0</v>
      </c>
      <c r="EL109" s="141">
        <v>0</v>
      </c>
      <c r="EM109" s="396"/>
      <c r="EN109" s="140">
        <v>0</v>
      </c>
      <c r="EO109" s="141">
        <v>0</v>
      </c>
      <c r="EP109" s="140">
        <v>0</v>
      </c>
      <c r="EQ109" s="140">
        <v>0</v>
      </c>
      <c r="ER109" s="140">
        <v>0</v>
      </c>
      <c r="ES109" s="141">
        <v>0</v>
      </c>
      <c r="ET109" s="396"/>
      <c r="EU109" s="140">
        <v>0</v>
      </c>
      <c r="EV109" s="141">
        <v>0</v>
      </c>
      <c r="EW109" s="140">
        <v>0</v>
      </c>
      <c r="EX109" s="140">
        <v>0</v>
      </c>
      <c r="EY109" s="140">
        <v>0</v>
      </c>
      <c r="EZ109" s="141">
        <v>0</v>
      </c>
      <c r="FA109" s="396"/>
      <c r="FB109" s="140">
        <v>0</v>
      </c>
      <c r="FC109" s="141">
        <v>0</v>
      </c>
      <c r="FD109" s="140">
        <v>0</v>
      </c>
      <c r="FE109" s="140">
        <v>0</v>
      </c>
      <c r="FF109" s="140">
        <v>0</v>
      </c>
      <c r="FG109" s="141">
        <v>0</v>
      </c>
      <c r="FH109" s="396"/>
      <c r="FI109" s="140">
        <v>0</v>
      </c>
      <c r="FJ109" s="141">
        <v>0</v>
      </c>
      <c r="FK109" s="140">
        <v>0</v>
      </c>
      <c r="FL109" s="140">
        <v>0</v>
      </c>
      <c r="FM109" s="140">
        <v>0</v>
      </c>
      <c r="FN109" s="141">
        <v>0</v>
      </c>
      <c r="FO109" s="396"/>
      <c r="FP109" s="140">
        <v>0</v>
      </c>
      <c r="FQ109" s="141">
        <v>0</v>
      </c>
      <c r="FR109" s="140">
        <v>0</v>
      </c>
      <c r="FS109" s="140">
        <v>0</v>
      </c>
      <c r="FT109" s="140">
        <v>0</v>
      </c>
      <c r="FU109" s="141">
        <v>0</v>
      </c>
      <c r="FV109" s="396"/>
      <c r="FW109" s="140">
        <v>0</v>
      </c>
      <c r="FX109" s="141">
        <v>0</v>
      </c>
      <c r="FY109" s="140">
        <v>0</v>
      </c>
      <c r="FZ109" s="140">
        <v>0</v>
      </c>
      <c r="GA109" s="140">
        <v>0</v>
      </c>
      <c r="GB109" s="141">
        <v>0</v>
      </c>
      <c r="GC109" s="396"/>
      <c r="GD109" s="467" t="str">
        <f t="shared" si="34"/>
        <v>BCK-34             </v>
      </c>
      <c r="GE109" s="63">
        <f>D109+K109+R109+Y109+AF109+AM109+AT109+BA109+BH109+BO109+BV109+CC109+CJ109+CQ109+CX109+DE109+DL109+DS109+DZ109+EG109+EN109+EU109+FB109+FI109+FP109+FW109</f>
        <v>0</v>
      </c>
      <c r="GF109" s="64"/>
      <c r="GG109" s="63">
        <f>F109+M109+T109+AA109+AH109+AO109+AV109+BC109+BJ109+BQ109+BX109+CE109+CL109+CS109+CZ109+DG109+DN109+DU109+EB109+EI109+EP109+EW109+FD109+FK109+FR109+FY109</f>
        <v>0</v>
      </c>
      <c r="GH109" s="63">
        <f>G109+N109+U109+AB109+AI109+AP109+AW109+BD109+BK109+BR109+BY109+CF109+CM109+CT109+DA109+DH109+DO109+DV109+EC109+EJ109+EQ109+EX109+FE109+FL109+FS109+FZ109</f>
        <v>0</v>
      </c>
      <c r="GI109" s="63">
        <f>H109+O109+V109+AC109+AJ109+AQ109+AX109+BE109+BL109+BS109+BZ109+CG109+CN109+CU109+DB109+DI109+DP109+DW109+ED109+EK109+ER109+EY109+FF109+FM109+FT109+GA109</f>
        <v>0</v>
      </c>
      <c r="GJ109" s="64">
        <f>I109+P109+W109+AD109+AK109+AR109+AY109+BF109+BM109+BT109+CA109+CH109+CO109+CV109+DC109+DJ109+DQ109+DX109+EE109+EL109+ES109+EZ109+FG109+FN109+FU109+GB109</f>
        <v>0</v>
      </c>
      <c r="GK109" s="396"/>
      <c r="GS109" s="12"/>
      <c r="GU109" s="20"/>
      <c r="GV109" s="20"/>
      <c r="GW109" s="20"/>
      <c r="GX109" s="12"/>
    </row>
    <row r="110" spans="1:206" ht="15.75">
      <c r="A110" s="359"/>
      <c r="B110" s="68"/>
      <c r="C110" s="69" t="s">
        <v>8</v>
      </c>
      <c r="D110" s="151">
        <f aca="true" t="shared" si="73" ref="D110:BO110">SUM(D107:D109)</f>
        <v>0</v>
      </c>
      <c r="E110" s="152">
        <f t="shared" si="73"/>
        <v>0</v>
      </c>
      <c r="F110" s="151">
        <f t="shared" si="73"/>
        <v>0</v>
      </c>
      <c r="G110" s="151">
        <f t="shared" si="73"/>
        <v>0</v>
      </c>
      <c r="H110" s="151">
        <f t="shared" si="73"/>
        <v>0</v>
      </c>
      <c r="I110" s="409">
        <f t="shared" si="73"/>
        <v>0</v>
      </c>
      <c r="J110" s="398"/>
      <c r="K110" s="421">
        <f t="shared" si="73"/>
        <v>0</v>
      </c>
      <c r="L110" s="152">
        <f t="shared" si="73"/>
        <v>0</v>
      </c>
      <c r="M110" s="151">
        <f t="shared" si="73"/>
        <v>0</v>
      </c>
      <c r="N110" s="151">
        <f t="shared" si="73"/>
        <v>0</v>
      </c>
      <c r="O110" s="151">
        <f t="shared" si="73"/>
        <v>0</v>
      </c>
      <c r="P110" s="152">
        <f t="shared" si="73"/>
        <v>0</v>
      </c>
      <c r="Q110" s="398"/>
      <c r="R110" s="151">
        <f t="shared" si="73"/>
        <v>0</v>
      </c>
      <c r="S110" s="152">
        <f t="shared" si="73"/>
        <v>0</v>
      </c>
      <c r="T110" s="151">
        <f t="shared" si="73"/>
        <v>0</v>
      </c>
      <c r="U110" s="151">
        <f t="shared" si="73"/>
        <v>0</v>
      </c>
      <c r="V110" s="151">
        <f t="shared" si="73"/>
        <v>0</v>
      </c>
      <c r="W110" s="152">
        <f t="shared" si="73"/>
        <v>0</v>
      </c>
      <c r="X110" s="398"/>
      <c r="Y110" s="151">
        <f t="shared" si="73"/>
        <v>0</v>
      </c>
      <c r="Z110" s="152">
        <f t="shared" si="73"/>
        <v>0</v>
      </c>
      <c r="AA110" s="151">
        <f t="shared" si="73"/>
        <v>0</v>
      </c>
      <c r="AB110" s="151">
        <f t="shared" si="73"/>
        <v>0</v>
      </c>
      <c r="AC110" s="151">
        <f t="shared" si="73"/>
        <v>0</v>
      </c>
      <c r="AD110" s="152">
        <f t="shared" si="73"/>
        <v>0</v>
      </c>
      <c r="AE110" s="398"/>
      <c r="AF110" s="151">
        <f t="shared" si="73"/>
        <v>0</v>
      </c>
      <c r="AG110" s="152">
        <f t="shared" si="73"/>
        <v>0</v>
      </c>
      <c r="AH110" s="151">
        <f t="shared" si="73"/>
        <v>0</v>
      </c>
      <c r="AI110" s="151">
        <f t="shared" si="73"/>
        <v>0</v>
      </c>
      <c r="AJ110" s="151">
        <f t="shared" si="73"/>
        <v>0</v>
      </c>
      <c r="AK110" s="152">
        <f t="shared" si="73"/>
        <v>0</v>
      </c>
      <c r="AL110" s="398"/>
      <c r="AM110" s="151">
        <f t="shared" si="73"/>
        <v>0</v>
      </c>
      <c r="AN110" s="152">
        <f t="shared" si="73"/>
        <v>0</v>
      </c>
      <c r="AO110" s="151">
        <f t="shared" si="73"/>
        <v>0</v>
      </c>
      <c r="AP110" s="151">
        <f t="shared" si="73"/>
        <v>0</v>
      </c>
      <c r="AQ110" s="151">
        <f t="shared" si="73"/>
        <v>0</v>
      </c>
      <c r="AR110" s="152">
        <f t="shared" si="73"/>
        <v>0</v>
      </c>
      <c r="AS110" s="398"/>
      <c r="AT110" s="151">
        <f t="shared" si="73"/>
        <v>0</v>
      </c>
      <c r="AU110" s="152">
        <f t="shared" si="73"/>
        <v>0</v>
      </c>
      <c r="AV110" s="151">
        <f t="shared" si="73"/>
        <v>0</v>
      </c>
      <c r="AW110" s="151">
        <f t="shared" si="73"/>
        <v>0</v>
      </c>
      <c r="AX110" s="151">
        <f t="shared" si="73"/>
        <v>0</v>
      </c>
      <c r="AY110" s="152">
        <f t="shared" si="73"/>
        <v>0</v>
      </c>
      <c r="AZ110" s="398"/>
      <c r="BA110" s="151">
        <f t="shared" si="73"/>
        <v>0</v>
      </c>
      <c r="BB110" s="152">
        <f t="shared" si="73"/>
        <v>0</v>
      </c>
      <c r="BC110" s="151">
        <f t="shared" si="73"/>
        <v>0</v>
      </c>
      <c r="BD110" s="151">
        <f t="shared" si="73"/>
        <v>0</v>
      </c>
      <c r="BE110" s="151">
        <f t="shared" si="73"/>
        <v>0</v>
      </c>
      <c r="BF110" s="152">
        <f t="shared" si="73"/>
        <v>0</v>
      </c>
      <c r="BG110" s="398"/>
      <c r="BH110" s="151">
        <f t="shared" si="73"/>
        <v>0</v>
      </c>
      <c r="BI110" s="152">
        <f t="shared" si="73"/>
        <v>0</v>
      </c>
      <c r="BJ110" s="151">
        <f t="shared" si="73"/>
        <v>0</v>
      </c>
      <c r="BK110" s="151">
        <f t="shared" si="73"/>
        <v>0</v>
      </c>
      <c r="BL110" s="151">
        <f t="shared" si="73"/>
        <v>0</v>
      </c>
      <c r="BM110" s="152">
        <f t="shared" si="73"/>
        <v>0</v>
      </c>
      <c r="BN110" s="398"/>
      <c r="BO110" s="151">
        <f t="shared" si="73"/>
        <v>0</v>
      </c>
      <c r="BP110" s="152">
        <f aca="true" t="shared" si="74" ref="BP110:BZ110">SUM(BP107:BP109)</f>
        <v>0</v>
      </c>
      <c r="BQ110" s="151">
        <f t="shared" si="74"/>
        <v>0</v>
      </c>
      <c r="BR110" s="151">
        <f t="shared" si="74"/>
        <v>0</v>
      </c>
      <c r="BS110" s="151">
        <f t="shared" si="74"/>
        <v>0</v>
      </c>
      <c r="BT110" s="152">
        <f t="shared" si="74"/>
        <v>0</v>
      </c>
      <c r="BU110" s="398"/>
      <c r="BV110" s="151">
        <f t="shared" si="74"/>
        <v>0</v>
      </c>
      <c r="BW110" s="152">
        <f t="shared" si="74"/>
        <v>0</v>
      </c>
      <c r="BX110" s="151">
        <f t="shared" si="74"/>
        <v>0</v>
      </c>
      <c r="BY110" s="151">
        <f t="shared" si="74"/>
        <v>0</v>
      </c>
      <c r="BZ110" s="151">
        <f t="shared" si="74"/>
        <v>0</v>
      </c>
      <c r="CA110" s="152"/>
      <c r="CB110" s="398"/>
      <c r="CC110" s="151">
        <f aca="true" t="shared" si="75" ref="CC110:EL110">SUM(CC107:CC109)</f>
        <v>0</v>
      </c>
      <c r="CD110" s="152">
        <f t="shared" si="75"/>
        <v>0</v>
      </c>
      <c r="CE110" s="151">
        <f t="shared" si="75"/>
        <v>0</v>
      </c>
      <c r="CF110" s="151">
        <f t="shared" si="75"/>
        <v>0</v>
      </c>
      <c r="CG110" s="151">
        <f t="shared" si="75"/>
        <v>0</v>
      </c>
      <c r="CH110" s="152">
        <f t="shared" si="75"/>
        <v>0</v>
      </c>
      <c r="CI110" s="398"/>
      <c r="CJ110" s="151">
        <f t="shared" si="75"/>
        <v>0</v>
      </c>
      <c r="CK110" s="152">
        <f t="shared" si="75"/>
        <v>0</v>
      </c>
      <c r="CL110" s="151">
        <f t="shared" si="75"/>
        <v>0</v>
      </c>
      <c r="CM110" s="151">
        <f t="shared" si="75"/>
        <v>0</v>
      </c>
      <c r="CN110" s="151">
        <f t="shared" si="75"/>
        <v>0</v>
      </c>
      <c r="CO110" s="152">
        <f t="shared" si="75"/>
        <v>0</v>
      </c>
      <c r="CP110" s="398"/>
      <c r="CQ110" s="151">
        <f t="shared" si="75"/>
        <v>0</v>
      </c>
      <c r="CR110" s="152">
        <f t="shared" si="75"/>
        <v>0</v>
      </c>
      <c r="CS110" s="151">
        <f t="shared" si="75"/>
        <v>0</v>
      </c>
      <c r="CT110" s="151">
        <f t="shared" si="75"/>
        <v>0</v>
      </c>
      <c r="CU110" s="151">
        <f t="shared" si="75"/>
        <v>0</v>
      </c>
      <c r="CV110" s="152">
        <f t="shared" si="75"/>
        <v>0</v>
      </c>
      <c r="CW110" s="398"/>
      <c r="CX110" s="151">
        <f t="shared" si="75"/>
        <v>0</v>
      </c>
      <c r="CY110" s="152">
        <f t="shared" si="75"/>
        <v>0</v>
      </c>
      <c r="CZ110" s="151">
        <f t="shared" si="75"/>
        <v>0</v>
      </c>
      <c r="DA110" s="151">
        <f t="shared" si="75"/>
        <v>0</v>
      </c>
      <c r="DB110" s="151">
        <f t="shared" si="75"/>
        <v>0</v>
      </c>
      <c r="DC110" s="152">
        <f t="shared" si="75"/>
        <v>0</v>
      </c>
      <c r="DD110" s="398"/>
      <c r="DE110" s="151">
        <f t="shared" si="75"/>
        <v>0</v>
      </c>
      <c r="DF110" s="152">
        <f t="shared" si="75"/>
        <v>0</v>
      </c>
      <c r="DG110" s="151">
        <f t="shared" si="75"/>
        <v>0</v>
      </c>
      <c r="DH110" s="151">
        <f t="shared" si="75"/>
        <v>0</v>
      </c>
      <c r="DI110" s="151">
        <f t="shared" si="75"/>
        <v>0</v>
      </c>
      <c r="DJ110" s="152">
        <f t="shared" si="75"/>
        <v>0</v>
      </c>
      <c r="DK110" s="398"/>
      <c r="DL110" s="151">
        <f t="shared" si="75"/>
        <v>0</v>
      </c>
      <c r="DM110" s="152">
        <f t="shared" si="75"/>
        <v>0</v>
      </c>
      <c r="DN110" s="151">
        <f t="shared" si="75"/>
        <v>0</v>
      </c>
      <c r="DO110" s="151">
        <f t="shared" si="75"/>
        <v>0</v>
      </c>
      <c r="DP110" s="151">
        <f t="shared" si="75"/>
        <v>0</v>
      </c>
      <c r="DQ110" s="152">
        <f t="shared" si="75"/>
        <v>0</v>
      </c>
      <c r="DR110" s="398"/>
      <c r="DS110" s="151">
        <f t="shared" si="75"/>
        <v>0</v>
      </c>
      <c r="DT110" s="152">
        <f t="shared" si="75"/>
        <v>0</v>
      </c>
      <c r="DU110" s="151">
        <f t="shared" si="75"/>
        <v>0</v>
      </c>
      <c r="DV110" s="151">
        <f t="shared" si="75"/>
        <v>0</v>
      </c>
      <c r="DW110" s="151">
        <f t="shared" si="75"/>
        <v>0</v>
      </c>
      <c r="DX110" s="152">
        <f t="shared" si="75"/>
        <v>0</v>
      </c>
      <c r="DY110" s="398"/>
      <c r="DZ110" s="151">
        <f t="shared" si="75"/>
        <v>0</v>
      </c>
      <c r="EA110" s="152">
        <f t="shared" si="75"/>
        <v>0</v>
      </c>
      <c r="EB110" s="151">
        <f t="shared" si="75"/>
        <v>0</v>
      </c>
      <c r="EC110" s="151">
        <f t="shared" si="75"/>
        <v>0</v>
      </c>
      <c r="ED110" s="151">
        <f t="shared" si="75"/>
        <v>0</v>
      </c>
      <c r="EE110" s="152">
        <f t="shared" si="75"/>
        <v>0</v>
      </c>
      <c r="EF110" s="398"/>
      <c r="EG110" s="151">
        <f t="shared" si="75"/>
        <v>0</v>
      </c>
      <c r="EH110" s="152">
        <f t="shared" si="75"/>
        <v>0</v>
      </c>
      <c r="EI110" s="151">
        <f t="shared" si="75"/>
        <v>0</v>
      </c>
      <c r="EJ110" s="151">
        <f t="shared" si="75"/>
        <v>0</v>
      </c>
      <c r="EK110" s="151">
        <f t="shared" si="75"/>
        <v>0</v>
      </c>
      <c r="EL110" s="152">
        <f t="shared" si="75"/>
        <v>0</v>
      </c>
      <c r="EM110" s="398"/>
      <c r="EN110" s="151">
        <f aca="true" t="shared" si="76" ref="EN110:FZ110">SUM(EN107:EN109)</f>
        <v>0</v>
      </c>
      <c r="EO110" s="152">
        <f t="shared" si="76"/>
        <v>0</v>
      </c>
      <c r="EP110" s="151">
        <f t="shared" si="76"/>
        <v>0</v>
      </c>
      <c r="EQ110" s="151">
        <f t="shared" si="76"/>
        <v>0</v>
      </c>
      <c r="ER110" s="151">
        <f t="shared" si="76"/>
        <v>0</v>
      </c>
      <c r="ES110" s="152">
        <f t="shared" si="76"/>
        <v>0</v>
      </c>
      <c r="ET110" s="398"/>
      <c r="EU110" s="151">
        <f t="shared" si="76"/>
        <v>0</v>
      </c>
      <c r="EV110" s="152">
        <f t="shared" si="76"/>
        <v>0</v>
      </c>
      <c r="EW110" s="151">
        <f t="shared" si="76"/>
        <v>0</v>
      </c>
      <c r="EX110" s="151">
        <f t="shared" si="76"/>
        <v>0</v>
      </c>
      <c r="EY110" s="151">
        <f t="shared" si="76"/>
        <v>0</v>
      </c>
      <c r="EZ110" s="152">
        <f t="shared" si="76"/>
        <v>0</v>
      </c>
      <c r="FA110" s="398"/>
      <c r="FB110" s="151">
        <f t="shared" si="76"/>
        <v>0</v>
      </c>
      <c r="FC110" s="152">
        <f t="shared" si="76"/>
        <v>0</v>
      </c>
      <c r="FD110" s="151">
        <f t="shared" si="76"/>
        <v>0</v>
      </c>
      <c r="FE110" s="151">
        <f t="shared" si="76"/>
        <v>0</v>
      </c>
      <c r="FF110" s="151">
        <f t="shared" si="76"/>
        <v>0</v>
      </c>
      <c r="FG110" s="152">
        <f t="shared" si="76"/>
        <v>0</v>
      </c>
      <c r="FH110" s="398"/>
      <c r="FI110" s="151">
        <f t="shared" si="76"/>
        <v>0</v>
      </c>
      <c r="FJ110" s="152">
        <f t="shared" si="76"/>
        <v>0</v>
      </c>
      <c r="FK110" s="151">
        <f t="shared" si="76"/>
        <v>0</v>
      </c>
      <c r="FL110" s="151">
        <f t="shared" si="76"/>
        <v>0</v>
      </c>
      <c r="FM110" s="151">
        <f t="shared" si="76"/>
        <v>0</v>
      </c>
      <c r="FN110" s="152">
        <f t="shared" si="76"/>
        <v>0</v>
      </c>
      <c r="FO110" s="398"/>
      <c r="FP110" s="151">
        <f t="shared" si="76"/>
        <v>0</v>
      </c>
      <c r="FQ110" s="152">
        <f t="shared" si="76"/>
        <v>0</v>
      </c>
      <c r="FR110" s="151">
        <f t="shared" si="76"/>
        <v>0</v>
      </c>
      <c r="FS110" s="151">
        <f t="shared" si="76"/>
        <v>0</v>
      </c>
      <c r="FT110" s="151">
        <f t="shared" si="76"/>
        <v>0</v>
      </c>
      <c r="FU110" s="152">
        <f t="shared" si="76"/>
        <v>0</v>
      </c>
      <c r="FV110" s="398"/>
      <c r="FW110" s="151">
        <f t="shared" si="76"/>
        <v>0</v>
      </c>
      <c r="FX110" s="152">
        <f t="shared" si="76"/>
        <v>0</v>
      </c>
      <c r="FY110" s="151">
        <f t="shared" si="76"/>
        <v>0</v>
      </c>
      <c r="FZ110" s="151">
        <f t="shared" si="76"/>
        <v>0</v>
      </c>
      <c r="GA110" s="151">
        <f>SUM(GA107:GA109)</f>
        <v>0</v>
      </c>
      <c r="GB110" s="152">
        <f>SUM(GB107:GB109)</f>
        <v>0</v>
      </c>
      <c r="GC110" s="398"/>
      <c r="GD110" s="467">
        <f t="shared" si="34"/>
        <v>0</v>
      </c>
      <c r="GE110" s="71">
        <f>SUM(GE107:GE109)</f>
        <v>0</v>
      </c>
      <c r="GF110" s="71">
        <f>SUM(GF107:GF109)</f>
        <v>0</v>
      </c>
      <c r="GG110" s="71">
        <f>SUM(GG107:GG109)</f>
        <v>0</v>
      </c>
      <c r="GH110" s="71">
        <f>SUM(GH107:GH109)</f>
        <v>0</v>
      </c>
      <c r="GI110" s="71">
        <f>SUM(GI107:GI109)</f>
        <v>0</v>
      </c>
      <c r="GJ110" s="70">
        <f>SUM(GJ107:GJ109)</f>
        <v>0</v>
      </c>
      <c r="GK110" s="398"/>
      <c r="GS110" s="12"/>
      <c r="GU110" s="20"/>
      <c r="GV110" s="20"/>
      <c r="GW110" s="20"/>
      <c r="GX110" s="12"/>
    </row>
    <row r="111" spans="1:206" ht="15.75">
      <c r="A111" s="76" t="s">
        <v>9</v>
      </c>
      <c r="B111" s="77"/>
      <c r="C111" s="59" t="s">
        <v>169</v>
      </c>
      <c r="D111" s="149"/>
      <c r="E111" s="140"/>
      <c r="F111" s="140"/>
      <c r="G111" s="140"/>
      <c r="H111" s="140"/>
      <c r="I111" s="407"/>
      <c r="J111" s="396"/>
      <c r="K111" s="429"/>
      <c r="L111" s="169"/>
      <c r="M111" s="148"/>
      <c r="N111" s="148"/>
      <c r="O111" s="148"/>
      <c r="P111" s="143"/>
      <c r="Q111" s="396"/>
      <c r="R111" s="310"/>
      <c r="S111" s="323"/>
      <c r="T111" s="310"/>
      <c r="U111" s="310"/>
      <c r="V111" s="310"/>
      <c r="W111" s="309"/>
      <c r="X111" s="396"/>
      <c r="Y111" s="149"/>
      <c r="Z111" s="170"/>
      <c r="AA111" s="149"/>
      <c r="AB111" s="149"/>
      <c r="AC111" s="149"/>
      <c r="AD111" s="141"/>
      <c r="AE111" s="396"/>
      <c r="AF111" s="148"/>
      <c r="AG111" s="169"/>
      <c r="AH111" s="148"/>
      <c r="AI111" s="148"/>
      <c r="AJ111" s="148"/>
      <c r="AK111" s="143"/>
      <c r="AL111" s="396"/>
      <c r="AM111" s="144"/>
      <c r="AN111" s="168"/>
      <c r="AO111" s="173"/>
      <c r="AP111" s="174"/>
      <c r="AQ111" s="174"/>
      <c r="AR111" s="145"/>
      <c r="AS111" s="396"/>
      <c r="AT111" s="149"/>
      <c r="AU111" s="170"/>
      <c r="AV111" s="149"/>
      <c r="AW111" s="149"/>
      <c r="AX111" s="149"/>
      <c r="AY111" s="141"/>
      <c r="AZ111" s="396"/>
      <c r="BA111" s="148"/>
      <c r="BB111" s="169"/>
      <c r="BC111" s="148"/>
      <c r="BD111" s="148"/>
      <c r="BE111" s="148"/>
      <c r="BF111" s="143"/>
      <c r="BG111" s="396"/>
      <c r="BH111" s="150"/>
      <c r="BI111" s="168"/>
      <c r="BJ111" s="150"/>
      <c r="BK111" s="150"/>
      <c r="BL111" s="150"/>
      <c r="BM111" s="145"/>
      <c r="BN111" s="396"/>
      <c r="BO111" s="149"/>
      <c r="BP111" s="170"/>
      <c r="BQ111" s="149"/>
      <c r="BR111" s="149"/>
      <c r="BS111" s="149"/>
      <c r="BT111" s="141"/>
      <c r="BU111" s="396"/>
      <c r="BV111" s="148"/>
      <c r="BW111" s="169"/>
      <c r="BX111" s="148"/>
      <c r="BY111" s="148"/>
      <c r="BZ111" s="148"/>
      <c r="CA111" s="143"/>
      <c r="CB111" s="396"/>
      <c r="CC111" s="150"/>
      <c r="CD111" s="168"/>
      <c r="CE111" s="150"/>
      <c r="CF111" s="150"/>
      <c r="CG111" s="150"/>
      <c r="CH111" s="145"/>
      <c r="CI111" s="396"/>
      <c r="CJ111" s="149"/>
      <c r="CK111" s="170"/>
      <c r="CL111" s="149"/>
      <c r="CM111" s="149"/>
      <c r="CN111" s="149"/>
      <c r="CO111" s="141"/>
      <c r="CP111" s="396"/>
      <c r="CQ111" s="148"/>
      <c r="CR111" s="169"/>
      <c r="CS111" s="148"/>
      <c r="CT111" s="148"/>
      <c r="CU111" s="148"/>
      <c r="CV111" s="143"/>
      <c r="CW111" s="396"/>
      <c r="CX111" s="150"/>
      <c r="CY111" s="168"/>
      <c r="CZ111" s="150"/>
      <c r="DA111" s="150"/>
      <c r="DB111" s="150"/>
      <c r="DC111" s="145"/>
      <c r="DD111" s="396"/>
      <c r="DE111" s="149"/>
      <c r="DF111" s="170"/>
      <c r="DG111" s="149"/>
      <c r="DH111" s="149"/>
      <c r="DI111" s="149"/>
      <c r="DJ111" s="141"/>
      <c r="DK111" s="396"/>
      <c r="DL111" s="148"/>
      <c r="DM111" s="169"/>
      <c r="DN111" s="148"/>
      <c r="DO111" s="148"/>
      <c r="DP111" s="148"/>
      <c r="DQ111" s="143"/>
      <c r="DR111" s="396"/>
      <c r="DS111" s="171"/>
      <c r="DT111" s="172"/>
      <c r="DU111" s="171"/>
      <c r="DV111" s="171"/>
      <c r="DW111" s="171"/>
      <c r="DX111" s="147"/>
      <c r="DY111" s="396"/>
      <c r="DZ111" s="150"/>
      <c r="EA111" s="168"/>
      <c r="EB111" s="150"/>
      <c r="EC111" s="150"/>
      <c r="ED111" s="150"/>
      <c r="EE111" s="164"/>
      <c r="EF111" s="396"/>
      <c r="EG111" s="165"/>
      <c r="EH111" s="165"/>
      <c r="EI111" s="165"/>
      <c r="EJ111" s="165"/>
      <c r="EK111" s="165"/>
      <c r="EL111" s="161"/>
      <c r="EM111" s="396"/>
      <c r="EN111" s="162"/>
      <c r="EO111" s="163"/>
      <c r="EP111" s="163"/>
      <c r="EQ111" s="163"/>
      <c r="ER111" s="163"/>
      <c r="ES111" s="166"/>
      <c r="ET111" s="396"/>
      <c r="EU111" s="167"/>
      <c r="EV111" s="167"/>
      <c r="EW111" s="167"/>
      <c r="EX111" s="167"/>
      <c r="EY111" s="167"/>
      <c r="EZ111" s="164"/>
      <c r="FA111" s="396"/>
      <c r="FB111" s="165"/>
      <c r="FC111" s="165"/>
      <c r="FD111" s="165"/>
      <c r="FE111" s="165"/>
      <c r="FF111" s="165"/>
      <c r="FG111" s="161"/>
      <c r="FH111" s="396"/>
      <c r="FI111" s="163"/>
      <c r="FJ111" s="163"/>
      <c r="FK111" s="163"/>
      <c r="FL111" s="163"/>
      <c r="FM111" s="163"/>
      <c r="FN111" s="166"/>
      <c r="FO111" s="396"/>
      <c r="FP111" s="167"/>
      <c r="FQ111" s="167"/>
      <c r="FR111" s="167"/>
      <c r="FS111" s="167"/>
      <c r="FT111" s="167"/>
      <c r="FU111" s="164"/>
      <c r="FV111" s="396"/>
      <c r="FW111" s="165"/>
      <c r="FX111" s="165"/>
      <c r="FY111" s="165"/>
      <c r="FZ111" s="165"/>
      <c r="GA111" s="165"/>
      <c r="GB111" s="161"/>
      <c r="GC111" s="396"/>
      <c r="GD111" s="467">
        <f t="shared" si="34"/>
        <v>0</v>
      </c>
      <c r="GE111" s="18"/>
      <c r="GF111" s="17"/>
      <c r="GG111" s="18"/>
      <c r="GH111" s="18"/>
      <c r="GI111" s="18"/>
      <c r="GJ111" s="17"/>
      <c r="GK111" s="396"/>
      <c r="GS111" s="12"/>
      <c r="GU111" s="20"/>
      <c r="GV111" s="20"/>
      <c r="GW111" s="20"/>
      <c r="GX111" s="12"/>
    </row>
    <row r="112" spans="1:206" ht="15.75">
      <c r="A112" s="60">
        <v>9</v>
      </c>
      <c r="B112" s="66" t="s">
        <v>170</v>
      </c>
      <c r="C112" s="66" t="s">
        <v>111</v>
      </c>
      <c r="D112" s="140">
        <v>0</v>
      </c>
      <c r="E112" s="141">
        <v>0</v>
      </c>
      <c r="F112" s="140">
        <v>0</v>
      </c>
      <c r="G112" s="140">
        <v>0</v>
      </c>
      <c r="H112" s="140">
        <v>0</v>
      </c>
      <c r="I112" s="407">
        <v>0</v>
      </c>
      <c r="J112" s="396"/>
      <c r="K112" s="420">
        <v>0</v>
      </c>
      <c r="L112" s="141">
        <v>0</v>
      </c>
      <c r="M112" s="140">
        <v>0</v>
      </c>
      <c r="N112" s="140">
        <v>0</v>
      </c>
      <c r="O112" s="140">
        <v>0</v>
      </c>
      <c r="P112" s="141">
        <v>0</v>
      </c>
      <c r="Q112" s="396"/>
      <c r="R112" s="308">
        <v>0</v>
      </c>
      <c r="S112" s="309">
        <v>0</v>
      </c>
      <c r="T112" s="308">
        <v>0</v>
      </c>
      <c r="U112" s="308">
        <v>0</v>
      </c>
      <c r="V112" s="308">
        <v>0</v>
      </c>
      <c r="W112" s="309">
        <v>0</v>
      </c>
      <c r="X112" s="396"/>
      <c r="Y112" s="140">
        <v>0</v>
      </c>
      <c r="Z112" s="141">
        <v>0</v>
      </c>
      <c r="AA112" s="140">
        <v>0</v>
      </c>
      <c r="AB112" s="140">
        <v>0</v>
      </c>
      <c r="AC112" s="140">
        <v>0</v>
      </c>
      <c r="AD112" s="141">
        <v>0</v>
      </c>
      <c r="AE112" s="396"/>
      <c r="AF112" s="140">
        <v>0</v>
      </c>
      <c r="AG112" s="141">
        <v>0</v>
      </c>
      <c r="AH112" s="140">
        <v>0</v>
      </c>
      <c r="AI112" s="140">
        <v>0</v>
      </c>
      <c r="AJ112" s="140">
        <v>0</v>
      </c>
      <c r="AK112" s="141">
        <v>0</v>
      </c>
      <c r="AL112" s="396"/>
      <c r="AM112" s="140">
        <v>0</v>
      </c>
      <c r="AN112" s="141">
        <v>0</v>
      </c>
      <c r="AO112" s="140">
        <v>0</v>
      </c>
      <c r="AP112" s="140">
        <v>0</v>
      </c>
      <c r="AQ112" s="140">
        <v>0</v>
      </c>
      <c r="AR112" s="141">
        <v>0</v>
      </c>
      <c r="AS112" s="396"/>
      <c r="AT112" s="140">
        <v>0</v>
      </c>
      <c r="AU112" s="141">
        <v>0</v>
      </c>
      <c r="AV112" s="140">
        <v>0</v>
      </c>
      <c r="AW112" s="140">
        <v>0</v>
      </c>
      <c r="AX112" s="140">
        <v>0</v>
      </c>
      <c r="AY112" s="141">
        <v>0</v>
      </c>
      <c r="AZ112" s="396"/>
      <c r="BA112" s="140">
        <v>0</v>
      </c>
      <c r="BB112" s="141">
        <v>0</v>
      </c>
      <c r="BC112" s="140">
        <v>0</v>
      </c>
      <c r="BD112" s="140">
        <v>0</v>
      </c>
      <c r="BE112" s="140">
        <v>0</v>
      </c>
      <c r="BF112" s="141">
        <v>0</v>
      </c>
      <c r="BG112" s="396"/>
      <c r="BH112" s="140">
        <v>0</v>
      </c>
      <c r="BI112" s="141">
        <v>0</v>
      </c>
      <c r="BJ112" s="140">
        <v>0</v>
      </c>
      <c r="BK112" s="140">
        <v>0</v>
      </c>
      <c r="BL112" s="140">
        <v>0</v>
      </c>
      <c r="BM112" s="141">
        <v>0</v>
      </c>
      <c r="BN112" s="396"/>
      <c r="BO112" s="140">
        <v>0</v>
      </c>
      <c r="BP112" s="141">
        <v>0</v>
      </c>
      <c r="BQ112" s="140">
        <v>0</v>
      </c>
      <c r="BR112" s="140">
        <v>0</v>
      </c>
      <c r="BS112" s="140">
        <v>0</v>
      </c>
      <c r="BT112" s="141">
        <v>0</v>
      </c>
      <c r="BU112" s="396"/>
      <c r="BV112" s="140">
        <v>0</v>
      </c>
      <c r="BW112" s="141">
        <v>0</v>
      </c>
      <c r="BX112" s="140">
        <v>0</v>
      </c>
      <c r="BY112" s="140">
        <v>0</v>
      </c>
      <c r="BZ112" s="140">
        <v>0</v>
      </c>
      <c r="CA112" s="141">
        <v>0</v>
      </c>
      <c r="CB112" s="396"/>
      <c r="CC112" s="140">
        <v>0</v>
      </c>
      <c r="CD112" s="141">
        <v>0</v>
      </c>
      <c r="CE112" s="140">
        <v>0</v>
      </c>
      <c r="CF112" s="140">
        <v>0</v>
      </c>
      <c r="CG112" s="140">
        <v>0</v>
      </c>
      <c r="CH112" s="141">
        <v>0</v>
      </c>
      <c r="CI112" s="396"/>
      <c r="CJ112" s="140">
        <v>0</v>
      </c>
      <c r="CK112" s="141">
        <v>0</v>
      </c>
      <c r="CL112" s="140">
        <v>0</v>
      </c>
      <c r="CM112" s="140">
        <v>0</v>
      </c>
      <c r="CN112" s="140">
        <v>0</v>
      </c>
      <c r="CO112" s="141">
        <v>0</v>
      </c>
      <c r="CP112" s="396"/>
      <c r="CQ112" s="140">
        <v>0</v>
      </c>
      <c r="CR112" s="141">
        <v>0</v>
      </c>
      <c r="CS112" s="140">
        <v>0</v>
      </c>
      <c r="CT112" s="140">
        <v>0</v>
      </c>
      <c r="CU112" s="140">
        <v>0</v>
      </c>
      <c r="CV112" s="141">
        <v>0</v>
      </c>
      <c r="CW112" s="396"/>
      <c r="CX112" s="140">
        <v>0</v>
      </c>
      <c r="CY112" s="141">
        <v>0</v>
      </c>
      <c r="CZ112" s="140">
        <v>0</v>
      </c>
      <c r="DA112" s="140">
        <v>0</v>
      </c>
      <c r="DB112" s="140">
        <v>0</v>
      </c>
      <c r="DC112" s="141">
        <v>0</v>
      </c>
      <c r="DD112" s="396"/>
      <c r="DE112" s="140">
        <v>0</v>
      </c>
      <c r="DF112" s="141">
        <v>0</v>
      </c>
      <c r="DG112" s="140">
        <v>0</v>
      </c>
      <c r="DH112" s="140">
        <v>0</v>
      </c>
      <c r="DI112" s="140">
        <v>0</v>
      </c>
      <c r="DJ112" s="141">
        <v>0</v>
      </c>
      <c r="DK112" s="396"/>
      <c r="DL112" s="140">
        <v>0</v>
      </c>
      <c r="DM112" s="141">
        <v>0</v>
      </c>
      <c r="DN112" s="140">
        <v>0</v>
      </c>
      <c r="DO112" s="140">
        <v>0</v>
      </c>
      <c r="DP112" s="140">
        <v>0</v>
      </c>
      <c r="DQ112" s="141">
        <v>0</v>
      </c>
      <c r="DR112" s="396"/>
      <c r="DS112" s="140">
        <v>0</v>
      </c>
      <c r="DT112" s="141">
        <v>0</v>
      </c>
      <c r="DU112" s="140">
        <v>0</v>
      </c>
      <c r="DV112" s="140">
        <v>0</v>
      </c>
      <c r="DW112" s="140">
        <v>0</v>
      </c>
      <c r="DX112" s="141">
        <v>0</v>
      </c>
      <c r="DY112" s="396"/>
      <c r="DZ112" s="140">
        <v>0</v>
      </c>
      <c r="EA112" s="141">
        <v>0</v>
      </c>
      <c r="EB112" s="140">
        <v>0</v>
      </c>
      <c r="EC112" s="140">
        <v>0</v>
      </c>
      <c r="ED112" s="140">
        <v>0</v>
      </c>
      <c r="EE112" s="141">
        <v>0</v>
      </c>
      <c r="EF112" s="396"/>
      <c r="EG112" s="140">
        <v>0</v>
      </c>
      <c r="EH112" s="141">
        <v>0</v>
      </c>
      <c r="EI112" s="140">
        <v>0</v>
      </c>
      <c r="EJ112" s="140">
        <v>0</v>
      </c>
      <c r="EK112" s="140">
        <v>0</v>
      </c>
      <c r="EL112" s="141">
        <v>0</v>
      </c>
      <c r="EM112" s="396"/>
      <c r="EN112" s="140">
        <v>0</v>
      </c>
      <c r="EO112" s="141">
        <v>0</v>
      </c>
      <c r="EP112" s="140">
        <v>0</v>
      </c>
      <c r="EQ112" s="140">
        <v>0</v>
      </c>
      <c r="ER112" s="140">
        <v>0</v>
      </c>
      <c r="ES112" s="141">
        <v>0</v>
      </c>
      <c r="ET112" s="396"/>
      <c r="EU112" s="140">
        <v>0</v>
      </c>
      <c r="EV112" s="141">
        <v>0</v>
      </c>
      <c r="EW112" s="140">
        <v>0</v>
      </c>
      <c r="EX112" s="140">
        <v>0</v>
      </c>
      <c r="EY112" s="140">
        <v>0</v>
      </c>
      <c r="EZ112" s="141">
        <v>0</v>
      </c>
      <c r="FA112" s="396"/>
      <c r="FB112" s="140">
        <v>0</v>
      </c>
      <c r="FC112" s="141">
        <v>0</v>
      </c>
      <c r="FD112" s="140">
        <v>0</v>
      </c>
      <c r="FE112" s="140">
        <v>0</v>
      </c>
      <c r="FF112" s="140">
        <v>0</v>
      </c>
      <c r="FG112" s="141">
        <v>0</v>
      </c>
      <c r="FH112" s="396"/>
      <c r="FI112" s="140">
        <v>0</v>
      </c>
      <c r="FJ112" s="141">
        <v>0</v>
      </c>
      <c r="FK112" s="140">
        <v>0</v>
      </c>
      <c r="FL112" s="140">
        <v>0</v>
      </c>
      <c r="FM112" s="140">
        <v>0</v>
      </c>
      <c r="FN112" s="141">
        <v>0</v>
      </c>
      <c r="FO112" s="396"/>
      <c r="FP112" s="140">
        <v>0</v>
      </c>
      <c r="FQ112" s="141">
        <v>0</v>
      </c>
      <c r="FR112" s="140">
        <v>0</v>
      </c>
      <c r="FS112" s="140">
        <v>0</v>
      </c>
      <c r="FT112" s="140">
        <v>0</v>
      </c>
      <c r="FU112" s="141">
        <v>0</v>
      </c>
      <c r="FV112" s="396"/>
      <c r="FW112" s="140">
        <v>0</v>
      </c>
      <c r="FX112" s="141">
        <v>0</v>
      </c>
      <c r="FY112" s="140">
        <v>0</v>
      </c>
      <c r="FZ112" s="140">
        <v>0</v>
      </c>
      <c r="GA112" s="140">
        <v>0</v>
      </c>
      <c r="GB112" s="141">
        <v>0</v>
      </c>
      <c r="GC112" s="396"/>
      <c r="GD112" s="467" t="str">
        <f t="shared" si="34"/>
        <v>BCK-48                    </v>
      </c>
      <c r="GE112" s="63">
        <f aca="true" t="shared" si="77" ref="GE112:GJ112">D112+K112+R112+Y112+AF112+AM112+AT112+BA112+BH112+BO112+BV112+CC112+CJ112+CQ112+CX112+DE112+DL112+DS112+DZ112+EG112+EN112+EU112+FB112+FI112+FP112+FW112</f>
        <v>0</v>
      </c>
      <c r="GF112" s="64">
        <f t="shared" si="77"/>
        <v>0</v>
      </c>
      <c r="GG112" s="63">
        <f t="shared" si="77"/>
        <v>0</v>
      </c>
      <c r="GH112" s="63">
        <f t="shared" si="77"/>
        <v>0</v>
      </c>
      <c r="GI112" s="63">
        <f t="shared" si="77"/>
        <v>0</v>
      </c>
      <c r="GJ112" s="64">
        <f t="shared" si="77"/>
        <v>0</v>
      </c>
      <c r="GK112" s="396"/>
      <c r="GS112" s="12"/>
      <c r="GU112" s="20"/>
      <c r="GV112" s="20"/>
      <c r="GW112" s="20"/>
      <c r="GX112" s="12"/>
    </row>
    <row r="113" spans="1:206" ht="15.75">
      <c r="A113" s="360" t="s">
        <v>6</v>
      </c>
      <c r="B113" s="68"/>
      <c r="C113" s="69" t="s">
        <v>173</v>
      </c>
      <c r="D113" s="151">
        <f aca="true" t="shared" si="78" ref="D113:BO113">SUM(D112:D112)</f>
        <v>0</v>
      </c>
      <c r="E113" s="152">
        <f t="shared" si="78"/>
        <v>0</v>
      </c>
      <c r="F113" s="151">
        <f t="shared" si="78"/>
        <v>0</v>
      </c>
      <c r="G113" s="151">
        <f t="shared" si="78"/>
        <v>0</v>
      </c>
      <c r="H113" s="151">
        <f t="shared" si="78"/>
        <v>0</v>
      </c>
      <c r="I113" s="409">
        <f t="shared" si="78"/>
        <v>0</v>
      </c>
      <c r="J113" s="398"/>
      <c r="K113" s="421">
        <f t="shared" si="78"/>
        <v>0</v>
      </c>
      <c r="L113" s="152">
        <f t="shared" si="78"/>
        <v>0</v>
      </c>
      <c r="M113" s="151">
        <f t="shared" si="78"/>
        <v>0</v>
      </c>
      <c r="N113" s="151">
        <f t="shared" si="78"/>
        <v>0</v>
      </c>
      <c r="O113" s="151">
        <f t="shared" si="78"/>
        <v>0</v>
      </c>
      <c r="P113" s="152">
        <f t="shared" si="78"/>
        <v>0</v>
      </c>
      <c r="Q113" s="398"/>
      <c r="R113" s="151">
        <f t="shared" si="78"/>
        <v>0</v>
      </c>
      <c r="S113" s="152">
        <f t="shared" si="78"/>
        <v>0</v>
      </c>
      <c r="T113" s="151">
        <f t="shared" si="78"/>
        <v>0</v>
      </c>
      <c r="U113" s="151">
        <f t="shared" si="78"/>
        <v>0</v>
      </c>
      <c r="V113" s="151">
        <f t="shared" si="78"/>
        <v>0</v>
      </c>
      <c r="W113" s="152">
        <f t="shared" si="78"/>
        <v>0</v>
      </c>
      <c r="X113" s="398"/>
      <c r="Y113" s="151">
        <f t="shared" si="78"/>
        <v>0</v>
      </c>
      <c r="Z113" s="152">
        <f t="shared" si="78"/>
        <v>0</v>
      </c>
      <c r="AA113" s="151">
        <f t="shared" si="78"/>
        <v>0</v>
      </c>
      <c r="AB113" s="151">
        <f t="shared" si="78"/>
        <v>0</v>
      </c>
      <c r="AC113" s="151">
        <f t="shared" si="78"/>
        <v>0</v>
      </c>
      <c r="AD113" s="152">
        <f t="shared" si="78"/>
        <v>0</v>
      </c>
      <c r="AE113" s="398"/>
      <c r="AF113" s="151">
        <f t="shared" si="78"/>
        <v>0</v>
      </c>
      <c r="AG113" s="152">
        <f t="shared" si="78"/>
        <v>0</v>
      </c>
      <c r="AH113" s="151">
        <f t="shared" si="78"/>
        <v>0</v>
      </c>
      <c r="AI113" s="151">
        <f t="shared" si="78"/>
        <v>0</v>
      </c>
      <c r="AJ113" s="151">
        <f t="shared" si="78"/>
        <v>0</v>
      </c>
      <c r="AK113" s="152">
        <f t="shared" si="78"/>
        <v>0</v>
      </c>
      <c r="AL113" s="398"/>
      <c r="AM113" s="151">
        <f t="shared" si="78"/>
        <v>0</v>
      </c>
      <c r="AN113" s="152">
        <f t="shared" si="78"/>
        <v>0</v>
      </c>
      <c r="AO113" s="151">
        <f t="shared" si="78"/>
        <v>0</v>
      </c>
      <c r="AP113" s="151">
        <f t="shared" si="78"/>
        <v>0</v>
      </c>
      <c r="AQ113" s="151">
        <f t="shared" si="78"/>
        <v>0</v>
      </c>
      <c r="AR113" s="152">
        <f t="shared" si="78"/>
        <v>0</v>
      </c>
      <c r="AS113" s="398"/>
      <c r="AT113" s="151">
        <f t="shared" si="78"/>
        <v>0</v>
      </c>
      <c r="AU113" s="152">
        <f t="shared" si="78"/>
        <v>0</v>
      </c>
      <c r="AV113" s="151">
        <f t="shared" si="78"/>
        <v>0</v>
      </c>
      <c r="AW113" s="151">
        <f t="shared" si="78"/>
        <v>0</v>
      </c>
      <c r="AX113" s="151">
        <f t="shared" si="78"/>
        <v>0</v>
      </c>
      <c r="AY113" s="152">
        <f t="shared" si="78"/>
        <v>0</v>
      </c>
      <c r="AZ113" s="398"/>
      <c r="BA113" s="151">
        <f t="shared" si="78"/>
        <v>0</v>
      </c>
      <c r="BB113" s="152">
        <f t="shared" si="78"/>
        <v>0</v>
      </c>
      <c r="BC113" s="151">
        <f t="shared" si="78"/>
        <v>0</v>
      </c>
      <c r="BD113" s="151">
        <f t="shared" si="78"/>
        <v>0</v>
      </c>
      <c r="BE113" s="151">
        <f t="shared" si="78"/>
        <v>0</v>
      </c>
      <c r="BF113" s="152">
        <f t="shared" si="78"/>
        <v>0</v>
      </c>
      <c r="BG113" s="398"/>
      <c r="BH113" s="151">
        <f t="shared" si="78"/>
        <v>0</v>
      </c>
      <c r="BI113" s="152">
        <f t="shared" si="78"/>
        <v>0</v>
      </c>
      <c r="BJ113" s="151">
        <f t="shared" si="78"/>
        <v>0</v>
      </c>
      <c r="BK113" s="151">
        <f t="shared" si="78"/>
        <v>0</v>
      </c>
      <c r="BL113" s="151">
        <f t="shared" si="78"/>
        <v>0</v>
      </c>
      <c r="BM113" s="152">
        <f t="shared" si="78"/>
        <v>0</v>
      </c>
      <c r="BN113" s="398"/>
      <c r="BO113" s="151">
        <f t="shared" si="78"/>
        <v>0</v>
      </c>
      <c r="BP113" s="152">
        <f aca="true" t="shared" si="79" ref="BP113:EA113">SUM(BP112:BP112)</f>
        <v>0</v>
      </c>
      <c r="BQ113" s="151">
        <f t="shared" si="79"/>
        <v>0</v>
      </c>
      <c r="BR113" s="151">
        <f t="shared" si="79"/>
        <v>0</v>
      </c>
      <c r="BS113" s="151">
        <f t="shared" si="79"/>
        <v>0</v>
      </c>
      <c r="BT113" s="152">
        <f t="shared" si="79"/>
        <v>0</v>
      </c>
      <c r="BU113" s="398"/>
      <c r="BV113" s="151">
        <f t="shared" si="79"/>
        <v>0</v>
      </c>
      <c r="BW113" s="152">
        <f t="shared" si="79"/>
        <v>0</v>
      </c>
      <c r="BX113" s="151">
        <f t="shared" si="79"/>
        <v>0</v>
      </c>
      <c r="BY113" s="151">
        <f t="shared" si="79"/>
        <v>0</v>
      </c>
      <c r="BZ113" s="151">
        <f t="shared" si="79"/>
        <v>0</v>
      </c>
      <c r="CA113" s="152">
        <f t="shared" si="79"/>
        <v>0</v>
      </c>
      <c r="CB113" s="398"/>
      <c r="CC113" s="151">
        <f t="shared" si="79"/>
        <v>0</v>
      </c>
      <c r="CD113" s="152">
        <f t="shared" si="79"/>
        <v>0</v>
      </c>
      <c r="CE113" s="151">
        <f t="shared" si="79"/>
        <v>0</v>
      </c>
      <c r="CF113" s="151">
        <f t="shared" si="79"/>
        <v>0</v>
      </c>
      <c r="CG113" s="151">
        <f t="shared" si="79"/>
        <v>0</v>
      </c>
      <c r="CH113" s="152">
        <f t="shared" si="79"/>
        <v>0</v>
      </c>
      <c r="CI113" s="398"/>
      <c r="CJ113" s="151">
        <f t="shared" si="79"/>
        <v>0</v>
      </c>
      <c r="CK113" s="152">
        <f t="shared" si="79"/>
        <v>0</v>
      </c>
      <c r="CL113" s="151">
        <f t="shared" si="79"/>
        <v>0</v>
      </c>
      <c r="CM113" s="151">
        <f t="shared" si="79"/>
        <v>0</v>
      </c>
      <c r="CN113" s="151">
        <f t="shared" si="79"/>
        <v>0</v>
      </c>
      <c r="CO113" s="152">
        <f t="shared" si="79"/>
        <v>0</v>
      </c>
      <c r="CP113" s="398"/>
      <c r="CQ113" s="151">
        <f t="shared" si="79"/>
        <v>0</v>
      </c>
      <c r="CR113" s="152">
        <f t="shared" si="79"/>
        <v>0</v>
      </c>
      <c r="CS113" s="151">
        <f t="shared" si="79"/>
        <v>0</v>
      </c>
      <c r="CT113" s="151">
        <f t="shared" si="79"/>
        <v>0</v>
      </c>
      <c r="CU113" s="151">
        <f t="shared" si="79"/>
        <v>0</v>
      </c>
      <c r="CV113" s="152">
        <f t="shared" si="79"/>
        <v>0</v>
      </c>
      <c r="CW113" s="398"/>
      <c r="CX113" s="151">
        <f t="shared" si="79"/>
        <v>0</v>
      </c>
      <c r="CY113" s="152">
        <f t="shared" si="79"/>
        <v>0</v>
      </c>
      <c r="CZ113" s="151">
        <f t="shared" si="79"/>
        <v>0</v>
      </c>
      <c r="DA113" s="151">
        <f t="shared" si="79"/>
        <v>0</v>
      </c>
      <c r="DB113" s="151">
        <f t="shared" si="79"/>
        <v>0</v>
      </c>
      <c r="DC113" s="152">
        <f t="shared" si="79"/>
        <v>0</v>
      </c>
      <c r="DD113" s="398"/>
      <c r="DE113" s="151">
        <f t="shared" si="79"/>
        <v>0</v>
      </c>
      <c r="DF113" s="152">
        <f t="shared" si="79"/>
        <v>0</v>
      </c>
      <c r="DG113" s="151">
        <f t="shared" si="79"/>
        <v>0</v>
      </c>
      <c r="DH113" s="151">
        <f t="shared" si="79"/>
        <v>0</v>
      </c>
      <c r="DI113" s="151">
        <f t="shared" si="79"/>
        <v>0</v>
      </c>
      <c r="DJ113" s="152">
        <f t="shared" si="79"/>
        <v>0</v>
      </c>
      <c r="DK113" s="398"/>
      <c r="DL113" s="151">
        <f t="shared" si="79"/>
        <v>0</v>
      </c>
      <c r="DM113" s="152">
        <f t="shared" si="79"/>
        <v>0</v>
      </c>
      <c r="DN113" s="151">
        <f t="shared" si="79"/>
        <v>0</v>
      </c>
      <c r="DO113" s="151">
        <f t="shared" si="79"/>
        <v>0</v>
      </c>
      <c r="DP113" s="151">
        <f t="shared" si="79"/>
        <v>0</v>
      </c>
      <c r="DQ113" s="152">
        <f t="shared" si="79"/>
        <v>0</v>
      </c>
      <c r="DR113" s="398"/>
      <c r="DS113" s="151">
        <f t="shared" si="79"/>
        <v>0</v>
      </c>
      <c r="DT113" s="152">
        <f t="shared" si="79"/>
        <v>0</v>
      </c>
      <c r="DU113" s="151">
        <f t="shared" si="79"/>
        <v>0</v>
      </c>
      <c r="DV113" s="151">
        <f t="shared" si="79"/>
        <v>0</v>
      </c>
      <c r="DW113" s="151">
        <f t="shared" si="79"/>
        <v>0</v>
      </c>
      <c r="DX113" s="152">
        <f t="shared" si="79"/>
        <v>0</v>
      </c>
      <c r="DY113" s="398"/>
      <c r="DZ113" s="151">
        <f t="shared" si="79"/>
        <v>0</v>
      </c>
      <c r="EA113" s="152">
        <f t="shared" si="79"/>
        <v>0</v>
      </c>
      <c r="EB113" s="151">
        <f aca="true" t="shared" si="80" ref="EB113:GB113">SUM(EB112:EB112)</f>
        <v>0</v>
      </c>
      <c r="EC113" s="151">
        <f t="shared" si="80"/>
        <v>0</v>
      </c>
      <c r="ED113" s="151">
        <f t="shared" si="80"/>
        <v>0</v>
      </c>
      <c r="EE113" s="152">
        <f t="shared" si="80"/>
        <v>0</v>
      </c>
      <c r="EF113" s="398"/>
      <c r="EG113" s="151">
        <f t="shared" si="80"/>
        <v>0</v>
      </c>
      <c r="EH113" s="152">
        <f t="shared" si="80"/>
        <v>0</v>
      </c>
      <c r="EI113" s="151">
        <f t="shared" si="80"/>
        <v>0</v>
      </c>
      <c r="EJ113" s="151">
        <f t="shared" si="80"/>
        <v>0</v>
      </c>
      <c r="EK113" s="151">
        <f t="shared" si="80"/>
        <v>0</v>
      </c>
      <c r="EL113" s="152">
        <f t="shared" si="80"/>
        <v>0</v>
      </c>
      <c r="EM113" s="398"/>
      <c r="EN113" s="151">
        <f t="shared" si="80"/>
        <v>0</v>
      </c>
      <c r="EO113" s="152">
        <f t="shared" si="80"/>
        <v>0</v>
      </c>
      <c r="EP113" s="151">
        <f t="shared" si="80"/>
        <v>0</v>
      </c>
      <c r="EQ113" s="151">
        <f t="shared" si="80"/>
        <v>0</v>
      </c>
      <c r="ER113" s="151">
        <f t="shared" si="80"/>
        <v>0</v>
      </c>
      <c r="ES113" s="152">
        <f t="shared" si="80"/>
        <v>0</v>
      </c>
      <c r="ET113" s="398"/>
      <c r="EU113" s="151">
        <f t="shared" si="80"/>
        <v>0</v>
      </c>
      <c r="EV113" s="152">
        <f t="shared" si="80"/>
        <v>0</v>
      </c>
      <c r="EW113" s="151">
        <f t="shared" si="80"/>
        <v>0</v>
      </c>
      <c r="EX113" s="151">
        <f t="shared" si="80"/>
        <v>0</v>
      </c>
      <c r="EY113" s="151">
        <f t="shared" si="80"/>
        <v>0</v>
      </c>
      <c r="EZ113" s="152">
        <f t="shared" si="80"/>
        <v>0</v>
      </c>
      <c r="FA113" s="398"/>
      <c r="FB113" s="151">
        <f t="shared" si="80"/>
        <v>0</v>
      </c>
      <c r="FC113" s="152">
        <f t="shared" si="80"/>
        <v>0</v>
      </c>
      <c r="FD113" s="151">
        <f t="shared" si="80"/>
        <v>0</v>
      </c>
      <c r="FE113" s="151">
        <f t="shared" si="80"/>
        <v>0</v>
      </c>
      <c r="FF113" s="151">
        <f t="shared" si="80"/>
        <v>0</v>
      </c>
      <c r="FG113" s="152">
        <f t="shared" si="80"/>
        <v>0</v>
      </c>
      <c r="FH113" s="398"/>
      <c r="FI113" s="151">
        <f t="shared" si="80"/>
        <v>0</v>
      </c>
      <c r="FJ113" s="152">
        <f t="shared" si="80"/>
        <v>0</v>
      </c>
      <c r="FK113" s="151">
        <f t="shared" si="80"/>
        <v>0</v>
      </c>
      <c r="FL113" s="151">
        <f t="shared" si="80"/>
        <v>0</v>
      </c>
      <c r="FM113" s="151">
        <f t="shared" si="80"/>
        <v>0</v>
      </c>
      <c r="FN113" s="152">
        <f t="shared" si="80"/>
        <v>0</v>
      </c>
      <c r="FO113" s="398"/>
      <c r="FP113" s="151">
        <f t="shared" si="80"/>
        <v>0</v>
      </c>
      <c r="FQ113" s="152">
        <f t="shared" si="80"/>
        <v>0</v>
      </c>
      <c r="FR113" s="151">
        <f t="shared" si="80"/>
        <v>0</v>
      </c>
      <c r="FS113" s="151">
        <f t="shared" si="80"/>
        <v>0</v>
      </c>
      <c r="FT113" s="151">
        <f t="shared" si="80"/>
        <v>0</v>
      </c>
      <c r="FU113" s="152">
        <f t="shared" si="80"/>
        <v>0</v>
      </c>
      <c r="FV113" s="398"/>
      <c r="FW113" s="151">
        <f t="shared" si="80"/>
        <v>0</v>
      </c>
      <c r="FX113" s="152">
        <f t="shared" si="80"/>
        <v>0</v>
      </c>
      <c r="FY113" s="151">
        <f t="shared" si="80"/>
        <v>0</v>
      </c>
      <c r="FZ113" s="151">
        <f t="shared" si="80"/>
        <v>0</v>
      </c>
      <c r="GA113" s="151">
        <f t="shared" si="80"/>
        <v>0</v>
      </c>
      <c r="GB113" s="152">
        <f t="shared" si="80"/>
        <v>0</v>
      </c>
      <c r="GC113" s="398"/>
      <c r="GD113" s="467">
        <f t="shared" si="34"/>
        <v>0</v>
      </c>
      <c r="GE113" s="71">
        <f>SUM(GE112:GE112)</f>
        <v>0</v>
      </c>
      <c r="GF113" s="71">
        <f>SUM(GF112:GF112)</f>
        <v>0</v>
      </c>
      <c r="GG113" s="71">
        <f>SUM(GG112:GG112)</f>
        <v>0</v>
      </c>
      <c r="GH113" s="71">
        <f>SUM(GH112:GH112)</f>
        <v>0</v>
      </c>
      <c r="GI113" s="71">
        <f>SUM(GI112:GI112)</f>
        <v>0</v>
      </c>
      <c r="GJ113" s="70">
        <f>SUM(GJ112:GJ112)</f>
        <v>0</v>
      </c>
      <c r="GK113" s="398"/>
      <c r="GS113" s="12"/>
      <c r="GU113" s="20"/>
      <c r="GV113" s="20"/>
      <c r="GW113" s="20"/>
      <c r="GX113" s="12"/>
    </row>
    <row r="114" spans="1:206" ht="15.75">
      <c r="A114" s="76" t="s">
        <v>10</v>
      </c>
      <c r="B114" s="61" t="s">
        <v>6</v>
      </c>
      <c r="C114" s="59" t="s">
        <v>3</v>
      </c>
      <c r="D114" s="149"/>
      <c r="E114" s="141"/>
      <c r="F114" s="149"/>
      <c r="G114" s="149"/>
      <c r="H114" s="149"/>
      <c r="I114" s="407"/>
      <c r="J114" s="396"/>
      <c r="K114" s="422"/>
      <c r="L114" s="143"/>
      <c r="M114" s="142"/>
      <c r="N114" s="142"/>
      <c r="O114" s="148"/>
      <c r="P114" s="143"/>
      <c r="Q114" s="396"/>
      <c r="R114" s="310"/>
      <c r="S114" s="309"/>
      <c r="T114" s="310"/>
      <c r="U114" s="310"/>
      <c r="V114" s="310"/>
      <c r="W114" s="309"/>
      <c r="X114" s="396"/>
      <c r="Y114" s="149"/>
      <c r="Z114" s="141"/>
      <c r="AA114" s="149"/>
      <c r="AB114" s="149"/>
      <c r="AC114" s="149"/>
      <c r="AD114" s="141"/>
      <c r="AE114" s="396"/>
      <c r="AF114" s="148"/>
      <c r="AG114" s="143"/>
      <c r="AH114" s="148"/>
      <c r="AI114" s="148"/>
      <c r="AJ114" s="148"/>
      <c r="AK114" s="143"/>
      <c r="AL114" s="396"/>
      <c r="AM114" s="144"/>
      <c r="AN114" s="145"/>
      <c r="AO114" s="145"/>
      <c r="AP114" s="145"/>
      <c r="AQ114" s="145"/>
      <c r="AR114" s="145"/>
      <c r="AS114" s="396"/>
      <c r="AT114" s="149"/>
      <c r="AU114" s="141"/>
      <c r="AV114" s="149"/>
      <c r="AW114" s="149"/>
      <c r="AX114" s="149"/>
      <c r="AY114" s="141"/>
      <c r="AZ114" s="396"/>
      <c r="BA114" s="148"/>
      <c r="BB114" s="143"/>
      <c r="BC114" s="148"/>
      <c r="BD114" s="148"/>
      <c r="BE114" s="148"/>
      <c r="BF114" s="143"/>
      <c r="BG114" s="396"/>
      <c r="BH114" s="150"/>
      <c r="BI114" s="145"/>
      <c r="BJ114" s="150"/>
      <c r="BK114" s="150"/>
      <c r="BL114" s="150"/>
      <c r="BM114" s="145"/>
      <c r="BN114" s="396"/>
      <c r="BO114" s="149"/>
      <c r="BP114" s="141"/>
      <c r="BQ114" s="149"/>
      <c r="BR114" s="149"/>
      <c r="BS114" s="149"/>
      <c r="BT114" s="141"/>
      <c r="BU114" s="396"/>
      <c r="BV114" s="148"/>
      <c r="BW114" s="143"/>
      <c r="BX114" s="148"/>
      <c r="BY114" s="148"/>
      <c r="BZ114" s="148"/>
      <c r="CA114" s="143"/>
      <c r="CB114" s="396"/>
      <c r="CC114" s="150"/>
      <c r="CD114" s="145"/>
      <c r="CE114" s="150"/>
      <c r="CF114" s="150"/>
      <c r="CG114" s="150"/>
      <c r="CH114" s="145"/>
      <c r="CI114" s="396"/>
      <c r="CJ114" s="149"/>
      <c r="CK114" s="141"/>
      <c r="CL114" s="149"/>
      <c r="CM114" s="149"/>
      <c r="CN114" s="149"/>
      <c r="CO114" s="141"/>
      <c r="CP114" s="396"/>
      <c r="CQ114" s="148"/>
      <c r="CR114" s="143"/>
      <c r="CS114" s="148"/>
      <c r="CT114" s="148"/>
      <c r="CU114" s="148"/>
      <c r="CV114" s="143"/>
      <c r="CW114" s="396"/>
      <c r="CX114" s="150"/>
      <c r="CY114" s="145"/>
      <c r="CZ114" s="150"/>
      <c r="DA114" s="150"/>
      <c r="DB114" s="150"/>
      <c r="DC114" s="145"/>
      <c r="DD114" s="396"/>
      <c r="DE114" s="149"/>
      <c r="DF114" s="141"/>
      <c r="DG114" s="149"/>
      <c r="DH114" s="149"/>
      <c r="DI114" s="149"/>
      <c r="DJ114" s="141"/>
      <c r="DK114" s="396"/>
      <c r="DL114" s="148"/>
      <c r="DM114" s="143"/>
      <c r="DN114" s="148"/>
      <c r="DO114" s="148"/>
      <c r="DP114" s="148"/>
      <c r="DQ114" s="143"/>
      <c r="DR114" s="396"/>
      <c r="DS114" s="171"/>
      <c r="DT114" s="147"/>
      <c r="DU114" s="171"/>
      <c r="DV114" s="171"/>
      <c r="DW114" s="171"/>
      <c r="DX114" s="147"/>
      <c r="DY114" s="396"/>
      <c r="DZ114" s="150"/>
      <c r="EA114" s="145"/>
      <c r="EB114" s="150"/>
      <c r="EC114" s="150"/>
      <c r="ED114" s="150"/>
      <c r="EE114" s="164"/>
      <c r="EF114" s="396"/>
      <c r="EG114" s="165"/>
      <c r="EH114" s="165"/>
      <c r="EI114" s="165"/>
      <c r="EJ114" s="165"/>
      <c r="EK114" s="165"/>
      <c r="EL114" s="161"/>
      <c r="EM114" s="396"/>
      <c r="EN114" s="162"/>
      <c r="EO114" s="163"/>
      <c r="EP114" s="163"/>
      <c r="EQ114" s="163"/>
      <c r="ER114" s="163"/>
      <c r="ES114" s="166"/>
      <c r="ET114" s="396"/>
      <c r="EU114" s="167"/>
      <c r="EV114" s="167"/>
      <c r="EW114" s="167"/>
      <c r="EX114" s="167"/>
      <c r="EY114" s="167"/>
      <c r="EZ114" s="164"/>
      <c r="FA114" s="396"/>
      <c r="FB114" s="165"/>
      <c r="FC114" s="165"/>
      <c r="FD114" s="165"/>
      <c r="FE114" s="165"/>
      <c r="FF114" s="165"/>
      <c r="FG114" s="161"/>
      <c r="FH114" s="396"/>
      <c r="FI114" s="163"/>
      <c r="FJ114" s="163"/>
      <c r="FK114" s="163"/>
      <c r="FL114" s="163"/>
      <c r="FM114" s="163"/>
      <c r="FN114" s="166"/>
      <c r="FO114" s="396"/>
      <c r="FP114" s="159"/>
      <c r="FQ114" s="167"/>
      <c r="FR114" s="167"/>
      <c r="FS114" s="167"/>
      <c r="FT114" s="167"/>
      <c r="FU114" s="164"/>
      <c r="FV114" s="396"/>
      <c r="FW114" s="160"/>
      <c r="FX114" s="165"/>
      <c r="FY114" s="165"/>
      <c r="FZ114" s="165"/>
      <c r="GA114" s="165"/>
      <c r="GB114" s="161"/>
      <c r="GC114" s="396"/>
      <c r="GD114" s="467" t="str">
        <f t="shared" si="34"/>
        <v> </v>
      </c>
      <c r="GE114" s="18"/>
      <c r="GF114" s="17"/>
      <c r="GG114" s="18"/>
      <c r="GH114" s="18"/>
      <c r="GI114" s="18"/>
      <c r="GJ114" s="17"/>
      <c r="GK114" s="396"/>
      <c r="GS114" s="12"/>
      <c r="GU114" s="20"/>
      <c r="GV114" s="20"/>
      <c r="GW114" s="20"/>
      <c r="GX114" s="12"/>
    </row>
    <row r="115" spans="1:206" ht="25.5">
      <c r="A115" s="60">
        <v>10</v>
      </c>
      <c r="B115" s="66" t="s">
        <v>174</v>
      </c>
      <c r="C115" s="75" t="s">
        <v>86</v>
      </c>
      <c r="D115" s="140">
        <v>0</v>
      </c>
      <c r="E115" s="141">
        <v>0</v>
      </c>
      <c r="F115" s="140">
        <v>0</v>
      </c>
      <c r="G115" s="140">
        <v>0</v>
      </c>
      <c r="H115" s="140">
        <v>0</v>
      </c>
      <c r="I115" s="407">
        <v>0</v>
      </c>
      <c r="J115" s="396"/>
      <c r="K115" s="420">
        <v>0</v>
      </c>
      <c r="L115" s="141">
        <v>0</v>
      </c>
      <c r="M115" s="140">
        <v>0</v>
      </c>
      <c r="N115" s="140">
        <v>0</v>
      </c>
      <c r="O115" s="140">
        <v>0</v>
      </c>
      <c r="P115" s="141">
        <v>0</v>
      </c>
      <c r="Q115" s="396"/>
      <c r="R115" s="308">
        <v>0</v>
      </c>
      <c r="S115" s="309">
        <v>0</v>
      </c>
      <c r="T115" s="308">
        <v>0</v>
      </c>
      <c r="U115" s="308">
        <v>0</v>
      </c>
      <c r="V115" s="308">
        <v>0</v>
      </c>
      <c r="W115" s="309">
        <v>0</v>
      </c>
      <c r="X115" s="396"/>
      <c r="Y115" s="140">
        <v>0</v>
      </c>
      <c r="Z115" s="141">
        <v>0</v>
      </c>
      <c r="AA115" s="140">
        <v>0</v>
      </c>
      <c r="AB115" s="140">
        <v>0</v>
      </c>
      <c r="AC115" s="140">
        <v>0</v>
      </c>
      <c r="AD115" s="141">
        <v>0</v>
      </c>
      <c r="AE115" s="396"/>
      <c r="AF115" s="140">
        <v>0</v>
      </c>
      <c r="AG115" s="141">
        <v>0</v>
      </c>
      <c r="AH115" s="140">
        <v>0</v>
      </c>
      <c r="AI115" s="140">
        <v>0</v>
      </c>
      <c r="AJ115" s="140">
        <v>0</v>
      </c>
      <c r="AK115" s="141">
        <v>0</v>
      </c>
      <c r="AL115" s="396"/>
      <c r="AM115" s="140">
        <v>0</v>
      </c>
      <c r="AN115" s="141">
        <v>0</v>
      </c>
      <c r="AO115" s="140">
        <v>0</v>
      </c>
      <c r="AP115" s="140">
        <v>0</v>
      </c>
      <c r="AQ115" s="140">
        <v>0</v>
      </c>
      <c r="AR115" s="141">
        <v>0</v>
      </c>
      <c r="AS115" s="396"/>
      <c r="AT115" s="140">
        <v>0</v>
      </c>
      <c r="AU115" s="141">
        <v>0</v>
      </c>
      <c r="AV115" s="140">
        <v>0</v>
      </c>
      <c r="AW115" s="140">
        <v>0</v>
      </c>
      <c r="AX115" s="140">
        <v>0</v>
      </c>
      <c r="AY115" s="141">
        <v>0</v>
      </c>
      <c r="AZ115" s="396"/>
      <c r="BA115" s="140">
        <v>0</v>
      </c>
      <c r="BB115" s="141">
        <v>0</v>
      </c>
      <c r="BC115" s="140">
        <v>0</v>
      </c>
      <c r="BD115" s="140">
        <v>0</v>
      </c>
      <c r="BE115" s="140">
        <v>0</v>
      </c>
      <c r="BF115" s="141">
        <v>0</v>
      </c>
      <c r="BG115" s="396"/>
      <c r="BH115" s="140">
        <v>0</v>
      </c>
      <c r="BI115" s="141">
        <v>0</v>
      </c>
      <c r="BJ115" s="140">
        <v>0</v>
      </c>
      <c r="BK115" s="140">
        <v>0</v>
      </c>
      <c r="BL115" s="140">
        <v>0</v>
      </c>
      <c r="BM115" s="141">
        <v>0</v>
      </c>
      <c r="BN115" s="396"/>
      <c r="BO115" s="140">
        <v>0</v>
      </c>
      <c r="BP115" s="141">
        <v>0</v>
      </c>
      <c r="BQ115" s="140">
        <v>0</v>
      </c>
      <c r="BR115" s="140">
        <v>0</v>
      </c>
      <c r="BS115" s="140">
        <v>0</v>
      </c>
      <c r="BT115" s="141">
        <v>0</v>
      </c>
      <c r="BU115" s="396"/>
      <c r="BV115" s="140">
        <v>0</v>
      </c>
      <c r="BW115" s="141">
        <v>0</v>
      </c>
      <c r="BX115" s="140">
        <v>0</v>
      </c>
      <c r="BY115" s="140">
        <v>0</v>
      </c>
      <c r="BZ115" s="140">
        <v>0</v>
      </c>
      <c r="CA115" s="141">
        <v>0</v>
      </c>
      <c r="CB115" s="396"/>
      <c r="CC115" s="140">
        <v>0</v>
      </c>
      <c r="CD115" s="141">
        <v>0</v>
      </c>
      <c r="CE115" s="140">
        <v>0</v>
      </c>
      <c r="CF115" s="140">
        <v>0</v>
      </c>
      <c r="CG115" s="140">
        <v>0</v>
      </c>
      <c r="CH115" s="141">
        <v>0</v>
      </c>
      <c r="CI115" s="396"/>
      <c r="CJ115" s="140">
        <v>0</v>
      </c>
      <c r="CK115" s="141">
        <v>0</v>
      </c>
      <c r="CL115" s="140">
        <v>0</v>
      </c>
      <c r="CM115" s="140">
        <v>0</v>
      </c>
      <c r="CN115" s="140">
        <v>0</v>
      </c>
      <c r="CO115" s="141">
        <v>0</v>
      </c>
      <c r="CP115" s="396"/>
      <c r="CQ115" s="140">
        <v>0</v>
      </c>
      <c r="CR115" s="141">
        <v>0</v>
      </c>
      <c r="CS115" s="140">
        <v>0</v>
      </c>
      <c r="CT115" s="140">
        <v>0</v>
      </c>
      <c r="CU115" s="140">
        <v>0</v>
      </c>
      <c r="CV115" s="141">
        <v>0</v>
      </c>
      <c r="CW115" s="396"/>
      <c r="CX115" s="140">
        <v>0</v>
      </c>
      <c r="CY115" s="141">
        <v>0</v>
      </c>
      <c r="CZ115" s="140">
        <v>0</v>
      </c>
      <c r="DA115" s="140">
        <v>0</v>
      </c>
      <c r="DB115" s="140">
        <v>0</v>
      </c>
      <c r="DC115" s="141">
        <v>0</v>
      </c>
      <c r="DD115" s="396"/>
      <c r="DE115" s="140">
        <v>0</v>
      </c>
      <c r="DF115" s="141">
        <v>0</v>
      </c>
      <c r="DG115" s="140">
        <v>0</v>
      </c>
      <c r="DH115" s="140">
        <v>0</v>
      </c>
      <c r="DI115" s="140">
        <v>0</v>
      </c>
      <c r="DJ115" s="141">
        <v>0</v>
      </c>
      <c r="DK115" s="396"/>
      <c r="DL115" s="140">
        <v>0</v>
      </c>
      <c r="DM115" s="141">
        <v>0</v>
      </c>
      <c r="DN115" s="140">
        <v>0</v>
      </c>
      <c r="DO115" s="140">
        <v>0</v>
      </c>
      <c r="DP115" s="140">
        <v>0</v>
      </c>
      <c r="DQ115" s="141">
        <v>0</v>
      </c>
      <c r="DR115" s="396"/>
      <c r="DS115" s="140">
        <v>0</v>
      </c>
      <c r="DT115" s="141">
        <v>0</v>
      </c>
      <c r="DU115" s="140">
        <v>0</v>
      </c>
      <c r="DV115" s="140">
        <v>0</v>
      </c>
      <c r="DW115" s="140">
        <v>0</v>
      </c>
      <c r="DX115" s="141">
        <v>0</v>
      </c>
      <c r="DY115" s="396"/>
      <c r="DZ115" s="140">
        <v>0</v>
      </c>
      <c r="EA115" s="141">
        <v>0</v>
      </c>
      <c r="EB115" s="140">
        <v>0</v>
      </c>
      <c r="EC115" s="140">
        <v>0</v>
      </c>
      <c r="ED115" s="140">
        <v>0</v>
      </c>
      <c r="EE115" s="141">
        <v>0</v>
      </c>
      <c r="EF115" s="396"/>
      <c r="EG115" s="140">
        <v>0</v>
      </c>
      <c r="EH115" s="141">
        <v>0</v>
      </c>
      <c r="EI115" s="140">
        <v>0</v>
      </c>
      <c r="EJ115" s="140">
        <v>0</v>
      </c>
      <c r="EK115" s="140">
        <v>0</v>
      </c>
      <c r="EL115" s="141">
        <v>0</v>
      </c>
      <c r="EM115" s="396"/>
      <c r="EN115" s="140">
        <v>0</v>
      </c>
      <c r="EO115" s="141">
        <v>0</v>
      </c>
      <c r="EP115" s="140">
        <v>0</v>
      </c>
      <c r="EQ115" s="140">
        <v>0</v>
      </c>
      <c r="ER115" s="140">
        <v>0</v>
      </c>
      <c r="ES115" s="141">
        <v>0</v>
      </c>
      <c r="ET115" s="396"/>
      <c r="EU115" s="140">
        <v>0</v>
      </c>
      <c r="EV115" s="141">
        <v>0</v>
      </c>
      <c r="EW115" s="140">
        <v>0</v>
      </c>
      <c r="EX115" s="140">
        <v>0</v>
      </c>
      <c r="EY115" s="140">
        <v>0</v>
      </c>
      <c r="EZ115" s="141">
        <v>0</v>
      </c>
      <c r="FA115" s="396"/>
      <c r="FB115" s="140">
        <v>0</v>
      </c>
      <c r="FC115" s="141">
        <v>0</v>
      </c>
      <c r="FD115" s="140">
        <v>0</v>
      </c>
      <c r="FE115" s="140">
        <v>0</v>
      </c>
      <c r="FF115" s="140">
        <v>0</v>
      </c>
      <c r="FG115" s="141">
        <v>0</v>
      </c>
      <c r="FH115" s="396"/>
      <c r="FI115" s="140">
        <v>0</v>
      </c>
      <c r="FJ115" s="141">
        <v>0</v>
      </c>
      <c r="FK115" s="140">
        <v>0</v>
      </c>
      <c r="FL115" s="140">
        <v>0</v>
      </c>
      <c r="FM115" s="140">
        <v>0</v>
      </c>
      <c r="FN115" s="141">
        <v>0</v>
      </c>
      <c r="FO115" s="396"/>
      <c r="FP115" s="140">
        <v>0</v>
      </c>
      <c r="FQ115" s="141">
        <v>0</v>
      </c>
      <c r="FR115" s="140">
        <v>0</v>
      </c>
      <c r="FS115" s="140">
        <v>0</v>
      </c>
      <c r="FT115" s="140">
        <v>0</v>
      </c>
      <c r="FU115" s="141">
        <v>0</v>
      </c>
      <c r="FV115" s="396"/>
      <c r="FW115" s="140">
        <v>0</v>
      </c>
      <c r="FX115" s="141">
        <v>0</v>
      </c>
      <c r="FY115" s="140">
        <v>0</v>
      </c>
      <c r="FZ115" s="140">
        <v>0</v>
      </c>
      <c r="GA115" s="140">
        <v>0</v>
      </c>
      <c r="GB115" s="141">
        <v>0</v>
      </c>
      <c r="GC115" s="396"/>
      <c r="GD115" s="467" t="str">
        <f t="shared" si="34"/>
        <v>BCK-63                    </v>
      </c>
      <c r="GE115" s="63">
        <f aca="true" t="shared" si="81" ref="GE115:GJ118">D115+K115+R115+Y115+AF115+AM115+AT115+BA115+BH115+BO115+BV115+CC115+CJ115+CQ115+CX115+DE115+DL115+DS115+DZ115+EG115+EN115+EU115+FB115+FI115+FP115+FW115</f>
        <v>0</v>
      </c>
      <c r="GF115" s="64">
        <f t="shared" si="81"/>
        <v>0</v>
      </c>
      <c r="GG115" s="63">
        <f t="shared" si="81"/>
        <v>0</v>
      </c>
      <c r="GH115" s="63">
        <f t="shared" si="81"/>
        <v>0</v>
      </c>
      <c r="GI115" s="63">
        <f t="shared" si="81"/>
        <v>0</v>
      </c>
      <c r="GJ115" s="64">
        <f t="shared" si="81"/>
        <v>0</v>
      </c>
      <c r="GK115" s="396"/>
      <c r="GS115" s="12"/>
      <c r="GU115" s="20"/>
      <c r="GV115" s="20"/>
      <c r="GW115" s="20"/>
      <c r="GX115" s="12"/>
    </row>
    <row r="116" spans="1:206" ht="25.5">
      <c r="A116" s="60">
        <v>11</v>
      </c>
      <c r="B116" s="66" t="s">
        <v>89</v>
      </c>
      <c r="C116" s="75" t="s">
        <v>90</v>
      </c>
      <c r="D116" s="140">
        <v>0</v>
      </c>
      <c r="E116" s="141">
        <v>0</v>
      </c>
      <c r="F116" s="140">
        <v>4</v>
      </c>
      <c r="G116" s="140">
        <v>0.4</v>
      </c>
      <c r="H116" s="140">
        <v>4.65</v>
      </c>
      <c r="I116" s="407">
        <v>1</v>
      </c>
      <c r="J116" s="396"/>
      <c r="K116" s="420">
        <v>0</v>
      </c>
      <c r="L116" s="141">
        <v>0</v>
      </c>
      <c r="M116" s="140">
        <v>2</v>
      </c>
      <c r="N116" s="140">
        <v>0</v>
      </c>
      <c r="O116" s="140">
        <v>4.73</v>
      </c>
      <c r="P116" s="141">
        <v>1</v>
      </c>
      <c r="Q116" s="396"/>
      <c r="R116" s="308">
        <v>0</v>
      </c>
      <c r="S116" s="309">
        <v>0</v>
      </c>
      <c r="T116" s="308">
        <v>2</v>
      </c>
      <c r="U116" s="308">
        <v>0</v>
      </c>
      <c r="V116" s="308">
        <v>1.34</v>
      </c>
      <c r="W116" s="309">
        <v>1</v>
      </c>
      <c r="X116" s="396"/>
      <c r="Y116" s="140">
        <v>0</v>
      </c>
      <c r="Z116" s="141">
        <v>0</v>
      </c>
      <c r="AA116" s="140">
        <v>0</v>
      </c>
      <c r="AB116" s="140">
        <v>0</v>
      </c>
      <c r="AC116" s="140">
        <v>0</v>
      </c>
      <c r="AD116" s="141">
        <v>0</v>
      </c>
      <c r="AE116" s="396"/>
      <c r="AF116" s="140">
        <v>0</v>
      </c>
      <c r="AG116" s="141">
        <v>0</v>
      </c>
      <c r="AH116" s="140">
        <v>0</v>
      </c>
      <c r="AI116" s="140">
        <v>0</v>
      </c>
      <c r="AJ116" s="140">
        <v>0</v>
      </c>
      <c r="AK116" s="141">
        <v>0</v>
      </c>
      <c r="AL116" s="396"/>
      <c r="AM116" s="140">
        <v>0</v>
      </c>
      <c r="AN116" s="141">
        <v>0</v>
      </c>
      <c r="AO116" s="140">
        <v>0</v>
      </c>
      <c r="AP116" s="140">
        <v>0</v>
      </c>
      <c r="AQ116" s="140">
        <v>0</v>
      </c>
      <c r="AR116" s="141">
        <v>0</v>
      </c>
      <c r="AS116" s="396"/>
      <c r="AT116" s="140">
        <v>0</v>
      </c>
      <c r="AU116" s="141">
        <v>0</v>
      </c>
      <c r="AV116" s="140">
        <v>0</v>
      </c>
      <c r="AW116" s="140">
        <v>0</v>
      </c>
      <c r="AX116" s="140">
        <v>0</v>
      </c>
      <c r="AY116" s="141">
        <v>0</v>
      </c>
      <c r="AZ116" s="396"/>
      <c r="BA116" s="140">
        <v>0</v>
      </c>
      <c r="BB116" s="141">
        <v>0</v>
      </c>
      <c r="BC116" s="140">
        <v>0</v>
      </c>
      <c r="BD116" s="140">
        <v>0</v>
      </c>
      <c r="BE116" s="140">
        <v>0</v>
      </c>
      <c r="BF116" s="141">
        <v>0</v>
      </c>
      <c r="BG116" s="396"/>
      <c r="BH116" s="140">
        <v>0</v>
      </c>
      <c r="BI116" s="141">
        <v>0</v>
      </c>
      <c r="BJ116" s="140">
        <v>5.59</v>
      </c>
      <c r="BK116" s="140">
        <v>0</v>
      </c>
      <c r="BL116" s="140">
        <v>5.45</v>
      </c>
      <c r="BM116" s="141">
        <v>0</v>
      </c>
      <c r="BN116" s="396"/>
      <c r="BO116" s="140">
        <v>0</v>
      </c>
      <c r="BP116" s="141">
        <v>0</v>
      </c>
      <c r="BQ116" s="140">
        <v>0</v>
      </c>
      <c r="BR116" s="140">
        <v>0</v>
      </c>
      <c r="BS116" s="140">
        <v>0</v>
      </c>
      <c r="BT116" s="141">
        <v>0</v>
      </c>
      <c r="BU116" s="396"/>
      <c r="BV116" s="140">
        <v>0</v>
      </c>
      <c r="BW116" s="141">
        <v>0</v>
      </c>
      <c r="BX116" s="140">
        <v>3.5</v>
      </c>
      <c r="BY116" s="140">
        <v>0</v>
      </c>
      <c r="BZ116" s="140">
        <v>4.81</v>
      </c>
      <c r="CA116" s="141">
        <v>1</v>
      </c>
      <c r="CB116" s="396"/>
      <c r="CC116" s="140">
        <v>0</v>
      </c>
      <c r="CD116" s="141">
        <v>0</v>
      </c>
      <c r="CE116" s="140">
        <v>0</v>
      </c>
      <c r="CF116" s="140">
        <v>0</v>
      </c>
      <c r="CG116" s="140">
        <v>0</v>
      </c>
      <c r="CH116" s="141">
        <v>0</v>
      </c>
      <c r="CI116" s="396"/>
      <c r="CJ116" s="140">
        <v>0</v>
      </c>
      <c r="CK116" s="141">
        <v>0</v>
      </c>
      <c r="CL116" s="140">
        <v>0</v>
      </c>
      <c r="CM116" s="140">
        <v>0</v>
      </c>
      <c r="CN116" s="140">
        <v>0</v>
      </c>
      <c r="CO116" s="141">
        <v>0</v>
      </c>
      <c r="CP116" s="396"/>
      <c r="CQ116" s="140">
        <v>0</v>
      </c>
      <c r="CR116" s="141">
        <v>0</v>
      </c>
      <c r="CS116" s="140">
        <v>1</v>
      </c>
      <c r="CT116" s="140">
        <v>0</v>
      </c>
      <c r="CU116" s="140">
        <v>1</v>
      </c>
      <c r="CV116" s="141">
        <v>1</v>
      </c>
      <c r="CW116" s="396"/>
      <c r="CX116" s="140">
        <v>0</v>
      </c>
      <c r="CY116" s="141">
        <v>0</v>
      </c>
      <c r="CZ116" s="140">
        <v>0</v>
      </c>
      <c r="DA116" s="140">
        <v>0</v>
      </c>
      <c r="DB116" s="140">
        <v>0</v>
      </c>
      <c r="DC116" s="141">
        <v>0</v>
      </c>
      <c r="DD116" s="396"/>
      <c r="DE116" s="140">
        <v>0</v>
      </c>
      <c r="DF116" s="141">
        <v>0</v>
      </c>
      <c r="DG116" s="140">
        <v>0</v>
      </c>
      <c r="DH116" s="140">
        <v>0</v>
      </c>
      <c r="DI116" s="140">
        <v>0</v>
      </c>
      <c r="DJ116" s="141">
        <v>0</v>
      </c>
      <c r="DK116" s="396"/>
      <c r="DL116" s="140">
        <v>0</v>
      </c>
      <c r="DM116" s="141">
        <v>0</v>
      </c>
      <c r="DN116" s="140">
        <v>0</v>
      </c>
      <c r="DO116" s="140">
        <v>0</v>
      </c>
      <c r="DP116" s="140">
        <v>0</v>
      </c>
      <c r="DQ116" s="141">
        <v>0</v>
      </c>
      <c r="DR116" s="396"/>
      <c r="DS116" s="140">
        <v>0</v>
      </c>
      <c r="DT116" s="141">
        <v>0</v>
      </c>
      <c r="DU116" s="140">
        <v>0</v>
      </c>
      <c r="DV116" s="140">
        <v>0</v>
      </c>
      <c r="DW116" s="140">
        <v>0</v>
      </c>
      <c r="DX116" s="141">
        <v>0</v>
      </c>
      <c r="DY116" s="396"/>
      <c r="DZ116" s="140">
        <v>0</v>
      </c>
      <c r="EA116" s="141">
        <v>0</v>
      </c>
      <c r="EB116" s="140">
        <v>0</v>
      </c>
      <c r="EC116" s="140">
        <v>0</v>
      </c>
      <c r="ED116" s="140">
        <v>0</v>
      </c>
      <c r="EE116" s="141">
        <v>0</v>
      </c>
      <c r="EF116" s="396"/>
      <c r="EG116" s="140">
        <v>0</v>
      </c>
      <c r="EH116" s="141">
        <v>0</v>
      </c>
      <c r="EI116" s="140">
        <v>0</v>
      </c>
      <c r="EJ116" s="140">
        <v>0</v>
      </c>
      <c r="EK116" s="140">
        <v>0</v>
      </c>
      <c r="EL116" s="141">
        <v>0</v>
      </c>
      <c r="EM116" s="396"/>
      <c r="EN116" s="140">
        <v>0</v>
      </c>
      <c r="EO116" s="141">
        <v>0</v>
      </c>
      <c r="EP116" s="140">
        <v>0</v>
      </c>
      <c r="EQ116" s="140">
        <v>0</v>
      </c>
      <c r="ER116" s="140">
        <v>0</v>
      </c>
      <c r="ES116" s="141">
        <v>0</v>
      </c>
      <c r="ET116" s="396"/>
      <c r="EU116" s="140">
        <v>0</v>
      </c>
      <c r="EV116" s="141">
        <v>0</v>
      </c>
      <c r="EW116" s="140">
        <v>0</v>
      </c>
      <c r="EX116" s="140">
        <v>0</v>
      </c>
      <c r="EY116" s="140">
        <v>0</v>
      </c>
      <c r="EZ116" s="141">
        <v>0</v>
      </c>
      <c r="FA116" s="396"/>
      <c r="FB116" s="140">
        <v>0</v>
      </c>
      <c r="FC116" s="141">
        <v>0</v>
      </c>
      <c r="FD116" s="140">
        <v>0</v>
      </c>
      <c r="FE116" s="140">
        <v>0</v>
      </c>
      <c r="FF116" s="140">
        <v>0</v>
      </c>
      <c r="FG116" s="141">
        <v>0</v>
      </c>
      <c r="FH116" s="396"/>
      <c r="FI116" s="140">
        <v>0</v>
      </c>
      <c r="FJ116" s="141">
        <v>0</v>
      </c>
      <c r="FK116" s="140">
        <v>0</v>
      </c>
      <c r="FL116" s="140">
        <v>0</v>
      </c>
      <c r="FM116" s="140">
        <v>0</v>
      </c>
      <c r="FN116" s="141">
        <v>0</v>
      </c>
      <c r="FO116" s="396"/>
      <c r="FP116" s="140">
        <v>0</v>
      </c>
      <c r="FQ116" s="141">
        <v>0</v>
      </c>
      <c r="FR116" s="140">
        <v>0</v>
      </c>
      <c r="FS116" s="140">
        <v>0</v>
      </c>
      <c r="FT116" s="140">
        <v>0</v>
      </c>
      <c r="FU116" s="141">
        <v>0</v>
      </c>
      <c r="FV116" s="396"/>
      <c r="FW116" s="140">
        <v>0</v>
      </c>
      <c r="FX116" s="141">
        <v>0</v>
      </c>
      <c r="FY116" s="140">
        <v>0</v>
      </c>
      <c r="FZ116" s="140">
        <v>0</v>
      </c>
      <c r="GA116" s="140">
        <v>0</v>
      </c>
      <c r="GB116" s="141">
        <v>0</v>
      </c>
      <c r="GC116" s="396"/>
      <c r="GD116" s="467" t="str">
        <f t="shared" si="34"/>
        <v>BCK-66                    </v>
      </c>
      <c r="GE116" s="63">
        <f t="shared" si="81"/>
        <v>0</v>
      </c>
      <c r="GF116" s="64">
        <f t="shared" si="81"/>
        <v>0</v>
      </c>
      <c r="GG116" s="63">
        <f t="shared" si="81"/>
        <v>18.09</v>
      </c>
      <c r="GH116" s="63">
        <f t="shared" si="81"/>
        <v>0.4</v>
      </c>
      <c r="GI116" s="63">
        <f t="shared" si="81"/>
        <v>21.98</v>
      </c>
      <c r="GJ116" s="64">
        <f t="shared" si="81"/>
        <v>5</v>
      </c>
      <c r="GK116" s="396"/>
      <c r="GS116" s="12"/>
      <c r="GU116" s="20"/>
      <c r="GV116" s="20"/>
      <c r="GW116" s="20"/>
      <c r="GX116" s="12"/>
    </row>
    <row r="117" spans="1:206" ht="25.5">
      <c r="A117" s="60">
        <v>12</v>
      </c>
      <c r="B117" s="66" t="s">
        <v>91</v>
      </c>
      <c r="C117" s="78" t="s">
        <v>207</v>
      </c>
      <c r="D117" s="140">
        <v>0</v>
      </c>
      <c r="E117" s="141">
        <v>0</v>
      </c>
      <c r="F117" s="140">
        <v>0</v>
      </c>
      <c r="G117" s="140">
        <v>0</v>
      </c>
      <c r="H117" s="140">
        <v>0</v>
      </c>
      <c r="I117" s="407">
        <v>0</v>
      </c>
      <c r="J117" s="396"/>
      <c r="K117" s="420">
        <v>0</v>
      </c>
      <c r="L117" s="141">
        <v>0</v>
      </c>
      <c r="M117" s="140">
        <v>0</v>
      </c>
      <c r="N117" s="140">
        <v>0</v>
      </c>
      <c r="O117" s="140">
        <v>0</v>
      </c>
      <c r="P117" s="141">
        <v>0</v>
      </c>
      <c r="Q117" s="396"/>
      <c r="R117" s="308">
        <v>0</v>
      </c>
      <c r="S117" s="309">
        <v>0</v>
      </c>
      <c r="T117" s="308">
        <v>0</v>
      </c>
      <c r="U117" s="308">
        <v>0</v>
      </c>
      <c r="V117" s="308">
        <v>0</v>
      </c>
      <c r="W117" s="309">
        <v>0</v>
      </c>
      <c r="X117" s="396"/>
      <c r="Y117" s="140">
        <v>0</v>
      </c>
      <c r="Z117" s="141">
        <v>0</v>
      </c>
      <c r="AA117" s="140">
        <v>0</v>
      </c>
      <c r="AB117" s="140">
        <v>0</v>
      </c>
      <c r="AC117" s="140">
        <v>0</v>
      </c>
      <c r="AD117" s="141">
        <v>0</v>
      </c>
      <c r="AE117" s="396"/>
      <c r="AF117" s="140">
        <v>0</v>
      </c>
      <c r="AG117" s="141">
        <v>0</v>
      </c>
      <c r="AH117" s="140">
        <v>0</v>
      </c>
      <c r="AI117" s="140">
        <v>0</v>
      </c>
      <c r="AJ117" s="140">
        <v>0</v>
      </c>
      <c r="AK117" s="141">
        <v>0</v>
      </c>
      <c r="AL117" s="396"/>
      <c r="AM117" s="140">
        <v>0</v>
      </c>
      <c r="AN117" s="141">
        <v>0</v>
      </c>
      <c r="AO117" s="140">
        <v>0</v>
      </c>
      <c r="AP117" s="140">
        <v>0</v>
      </c>
      <c r="AQ117" s="140">
        <v>0</v>
      </c>
      <c r="AR117" s="141">
        <v>0</v>
      </c>
      <c r="AS117" s="396"/>
      <c r="AT117" s="140">
        <v>0</v>
      </c>
      <c r="AU117" s="141">
        <v>0</v>
      </c>
      <c r="AV117" s="140">
        <v>0</v>
      </c>
      <c r="AW117" s="140">
        <v>0</v>
      </c>
      <c r="AX117" s="140">
        <v>0</v>
      </c>
      <c r="AY117" s="141">
        <v>0</v>
      </c>
      <c r="AZ117" s="396"/>
      <c r="BA117" s="140">
        <v>0</v>
      </c>
      <c r="BB117" s="141">
        <v>0</v>
      </c>
      <c r="BC117" s="140">
        <v>0</v>
      </c>
      <c r="BD117" s="140">
        <v>0</v>
      </c>
      <c r="BE117" s="140">
        <v>0</v>
      </c>
      <c r="BF117" s="141">
        <v>0</v>
      </c>
      <c r="BG117" s="396"/>
      <c r="BH117" s="140">
        <v>0</v>
      </c>
      <c r="BI117" s="141">
        <v>0</v>
      </c>
      <c r="BJ117" s="140">
        <v>0</v>
      </c>
      <c r="BK117" s="140">
        <v>0</v>
      </c>
      <c r="BL117" s="140">
        <v>0</v>
      </c>
      <c r="BM117" s="141">
        <v>0</v>
      </c>
      <c r="BN117" s="396"/>
      <c r="BO117" s="140">
        <v>0</v>
      </c>
      <c r="BP117" s="141">
        <v>0</v>
      </c>
      <c r="BQ117" s="140">
        <v>0</v>
      </c>
      <c r="BR117" s="140">
        <v>0</v>
      </c>
      <c r="BS117" s="140">
        <v>0</v>
      </c>
      <c r="BT117" s="141">
        <v>0</v>
      </c>
      <c r="BU117" s="396"/>
      <c r="BV117" s="140">
        <v>0</v>
      </c>
      <c r="BW117" s="141">
        <v>0</v>
      </c>
      <c r="BX117" s="140">
        <v>0</v>
      </c>
      <c r="BY117" s="140">
        <v>0</v>
      </c>
      <c r="BZ117" s="140">
        <v>0</v>
      </c>
      <c r="CA117" s="141">
        <v>0</v>
      </c>
      <c r="CB117" s="396"/>
      <c r="CC117" s="140">
        <v>0</v>
      </c>
      <c r="CD117" s="141">
        <v>0</v>
      </c>
      <c r="CE117" s="140">
        <v>0</v>
      </c>
      <c r="CF117" s="140">
        <v>0</v>
      </c>
      <c r="CG117" s="140">
        <v>0</v>
      </c>
      <c r="CH117" s="141">
        <v>0</v>
      </c>
      <c r="CI117" s="396"/>
      <c r="CJ117" s="140">
        <v>0</v>
      </c>
      <c r="CK117" s="141">
        <v>0</v>
      </c>
      <c r="CL117" s="140">
        <v>0</v>
      </c>
      <c r="CM117" s="140">
        <v>0</v>
      </c>
      <c r="CN117" s="140">
        <v>0</v>
      </c>
      <c r="CO117" s="141">
        <v>0</v>
      </c>
      <c r="CP117" s="396"/>
      <c r="CQ117" s="140">
        <v>0</v>
      </c>
      <c r="CR117" s="141">
        <v>0</v>
      </c>
      <c r="CS117" s="140">
        <v>0</v>
      </c>
      <c r="CT117" s="140">
        <v>0</v>
      </c>
      <c r="CU117" s="140">
        <v>0</v>
      </c>
      <c r="CV117" s="141">
        <v>0</v>
      </c>
      <c r="CW117" s="396"/>
      <c r="CX117" s="140">
        <v>0</v>
      </c>
      <c r="CY117" s="141">
        <v>0</v>
      </c>
      <c r="CZ117" s="140">
        <v>0</v>
      </c>
      <c r="DA117" s="140">
        <v>0</v>
      </c>
      <c r="DB117" s="140">
        <v>0</v>
      </c>
      <c r="DC117" s="141">
        <v>0</v>
      </c>
      <c r="DD117" s="396"/>
      <c r="DE117" s="140">
        <v>0</v>
      </c>
      <c r="DF117" s="141">
        <v>0</v>
      </c>
      <c r="DG117" s="140">
        <v>0</v>
      </c>
      <c r="DH117" s="140">
        <v>0</v>
      </c>
      <c r="DI117" s="140">
        <v>0</v>
      </c>
      <c r="DJ117" s="141">
        <v>0</v>
      </c>
      <c r="DK117" s="396"/>
      <c r="DL117" s="140">
        <v>0</v>
      </c>
      <c r="DM117" s="141">
        <v>0</v>
      </c>
      <c r="DN117" s="140">
        <v>0</v>
      </c>
      <c r="DO117" s="140">
        <v>0</v>
      </c>
      <c r="DP117" s="140">
        <v>0</v>
      </c>
      <c r="DQ117" s="141">
        <v>0</v>
      </c>
      <c r="DR117" s="396"/>
      <c r="DS117" s="140">
        <v>0</v>
      </c>
      <c r="DT117" s="141">
        <v>0</v>
      </c>
      <c r="DU117" s="140">
        <v>0</v>
      </c>
      <c r="DV117" s="140">
        <v>0</v>
      </c>
      <c r="DW117" s="140">
        <v>0</v>
      </c>
      <c r="DX117" s="141">
        <v>0</v>
      </c>
      <c r="DY117" s="396"/>
      <c r="DZ117" s="140">
        <v>0</v>
      </c>
      <c r="EA117" s="141">
        <v>0</v>
      </c>
      <c r="EB117" s="140">
        <v>0</v>
      </c>
      <c r="EC117" s="140">
        <v>0</v>
      </c>
      <c r="ED117" s="140">
        <v>0</v>
      </c>
      <c r="EE117" s="141">
        <v>0</v>
      </c>
      <c r="EF117" s="396"/>
      <c r="EG117" s="140">
        <v>0</v>
      </c>
      <c r="EH117" s="141">
        <v>0</v>
      </c>
      <c r="EI117" s="140">
        <v>0</v>
      </c>
      <c r="EJ117" s="140">
        <v>0</v>
      </c>
      <c r="EK117" s="140">
        <v>0</v>
      </c>
      <c r="EL117" s="141">
        <v>0</v>
      </c>
      <c r="EM117" s="396"/>
      <c r="EN117" s="140">
        <v>0</v>
      </c>
      <c r="EO117" s="141">
        <v>0</v>
      </c>
      <c r="EP117" s="140">
        <v>0</v>
      </c>
      <c r="EQ117" s="140">
        <v>0</v>
      </c>
      <c r="ER117" s="140">
        <v>0</v>
      </c>
      <c r="ES117" s="141">
        <v>0</v>
      </c>
      <c r="ET117" s="396"/>
      <c r="EU117" s="140">
        <v>0</v>
      </c>
      <c r="EV117" s="141">
        <v>0</v>
      </c>
      <c r="EW117" s="140">
        <v>0</v>
      </c>
      <c r="EX117" s="140">
        <v>0</v>
      </c>
      <c r="EY117" s="140">
        <v>0</v>
      </c>
      <c r="EZ117" s="141">
        <v>0</v>
      </c>
      <c r="FA117" s="396"/>
      <c r="FB117" s="140">
        <v>0</v>
      </c>
      <c r="FC117" s="141">
        <v>0</v>
      </c>
      <c r="FD117" s="140">
        <v>0</v>
      </c>
      <c r="FE117" s="140">
        <v>0</v>
      </c>
      <c r="FF117" s="140">
        <v>0</v>
      </c>
      <c r="FG117" s="141">
        <v>0</v>
      </c>
      <c r="FH117" s="396"/>
      <c r="FI117" s="140">
        <v>0</v>
      </c>
      <c r="FJ117" s="141">
        <v>0</v>
      </c>
      <c r="FK117" s="140">
        <v>0</v>
      </c>
      <c r="FL117" s="140">
        <v>0</v>
      </c>
      <c r="FM117" s="140">
        <v>0</v>
      </c>
      <c r="FN117" s="141">
        <v>0</v>
      </c>
      <c r="FO117" s="396"/>
      <c r="FP117" s="140">
        <v>0</v>
      </c>
      <c r="FQ117" s="141">
        <v>0</v>
      </c>
      <c r="FR117" s="140">
        <v>0</v>
      </c>
      <c r="FS117" s="140">
        <v>0</v>
      </c>
      <c r="FT117" s="140">
        <v>0</v>
      </c>
      <c r="FU117" s="141">
        <v>0</v>
      </c>
      <c r="FV117" s="396"/>
      <c r="FW117" s="140">
        <v>0</v>
      </c>
      <c r="FX117" s="141">
        <v>0</v>
      </c>
      <c r="FY117" s="140">
        <v>0</v>
      </c>
      <c r="FZ117" s="140">
        <v>0</v>
      </c>
      <c r="GA117" s="140">
        <v>0</v>
      </c>
      <c r="GB117" s="141">
        <v>0</v>
      </c>
      <c r="GC117" s="396"/>
      <c r="GD117" s="467" t="str">
        <f t="shared" si="34"/>
        <v>BCK-68                    </v>
      </c>
      <c r="GE117" s="63">
        <f t="shared" si="81"/>
        <v>0</v>
      </c>
      <c r="GF117" s="64">
        <f t="shared" si="81"/>
        <v>0</v>
      </c>
      <c r="GG117" s="63">
        <f t="shared" si="81"/>
        <v>0</v>
      </c>
      <c r="GH117" s="63">
        <f t="shared" si="81"/>
        <v>0</v>
      </c>
      <c r="GI117" s="63">
        <f t="shared" si="81"/>
        <v>0</v>
      </c>
      <c r="GJ117" s="64">
        <f t="shared" si="81"/>
        <v>0</v>
      </c>
      <c r="GK117" s="396"/>
      <c r="GS117" s="12"/>
      <c r="GU117" s="20"/>
      <c r="GV117" s="20"/>
      <c r="GW117" s="20"/>
      <c r="GX117" s="12"/>
    </row>
    <row r="118" spans="1:206" ht="15.75">
      <c r="A118" s="60">
        <v>13</v>
      </c>
      <c r="B118" s="334">
        <v>0.001</v>
      </c>
      <c r="C118" s="61" t="s">
        <v>208</v>
      </c>
      <c r="D118" s="140">
        <v>0</v>
      </c>
      <c r="E118" s="141">
        <v>0</v>
      </c>
      <c r="F118" s="140">
        <v>13</v>
      </c>
      <c r="G118" s="140">
        <v>1.68</v>
      </c>
      <c r="H118" s="140">
        <v>16.68</v>
      </c>
      <c r="I118" s="407">
        <v>6</v>
      </c>
      <c r="J118" s="396"/>
      <c r="K118" s="420">
        <v>0</v>
      </c>
      <c r="L118" s="141">
        <v>0</v>
      </c>
      <c r="M118" s="140">
        <v>19</v>
      </c>
      <c r="N118" s="140">
        <v>2.54</v>
      </c>
      <c r="O118" s="140">
        <v>23.99</v>
      </c>
      <c r="P118" s="141">
        <v>9</v>
      </c>
      <c r="Q118" s="396"/>
      <c r="R118" s="308">
        <v>0</v>
      </c>
      <c r="S118" s="309">
        <v>0</v>
      </c>
      <c r="T118" s="308">
        <v>16</v>
      </c>
      <c r="U118" s="308">
        <v>1.07</v>
      </c>
      <c r="V118" s="308">
        <v>22.81</v>
      </c>
      <c r="W118" s="309">
        <v>7</v>
      </c>
      <c r="X118" s="396"/>
      <c r="Y118" s="140">
        <v>0</v>
      </c>
      <c r="Z118" s="141">
        <v>0</v>
      </c>
      <c r="AA118" s="140">
        <v>0</v>
      </c>
      <c r="AB118" s="140">
        <v>0</v>
      </c>
      <c r="AC118" s="140">
        <v>0</v>
      </c>
      <c r="AD118" s="141">
        <v>0</v>
      </c>
      <c r="AE118" s="396"/>
      <c r="AF118" s="140">
        <v>0</v>
      </c>
      <c r="AG118" s="141">
        <v>0</v>
      </c>
      <c r="AH118" s="140">
        <v>21</v>
      </c>
      <c r="AI118" s="140">
        <v>3.58</v>
      </c>
      <c r="AJ118" s="140">
        <v>25.27</v>
      </c>
      <c r="AK118" s="141">
        <v>8</v>
      </c>
      <c r="AL118" s="396"/>
      <c r="AM118" s="140">
        <v>0</v>
      </c>
      <c r="AN118" s="141">
        <v>0</v>
      </c>
      <c r="AO118" s="140">
        <v>0</v>
      </c>
      <c r="AP118" s="140">
        <v>0</v>
      </c>
      <c r="AQ118" s="140">
        <v>0</v>
      </c>
      <c r="AR118" s="141">
        <v>0</v>
      </c>
      <c r="AS118" s="396"/>
      <c r="AT118" s="140">
        <v>0</v>
      </c>
      <c r="AU118" s="141">
        <v>0</v>
      </c>
      <c r="AV118" s="140">
        <v>25</v>
      </c>
      <c r="AW118" s="140">
        <v>2.85</v>
      </c>
      <c r="AX118" s="140">
        <v>27.99</v>
      </c>
      <c r="AY118" s="141">
        <v>8</v>
      </c>
      <c r="AZ118" s="396"/>
      <c r="BA118" s="140">
        <v>0</v>
      </c>
      <c r="BB118" s="141">
        <v>0</v>
      </c>
      <c r="BC118" s="140">
        <v>24.75</v>
      </c>
      <c r="BD118" s="140">
        <v>0</v>
      </c>
      <c r="BE118" s="140">
        <v>28.01</v>
      </c>
      <c r="BF118" s="141"/>
      <c r="BG118" s="396"/>
      <c r="BH118" s="140">
        <v>0</v>
      </c>
      <c r="BI118" s="141">
        <v>0</v>
      </c>
      <c r="BJ118" s="140">
        <v>22</v>
      </c>
      <c r="BK118" s="140">
        <v>0.11</v>
      </c>
      <c r="BL118" s="140">
        <v>22.51</v>
      </c>
      <c r="BM118" s="141">
        <v>0</v>
      </c>
      <c r="BN118" s="396"/>
      <c r="BO118" s="140">
        <v>0</v>
      </c>
      <c r="BP118" s="141">
        <v>0</v>
      </c>
      <c r="BQ118" s="140">
        <v>14.64</v>
      </c>
      <c r="BR118" s="140">
        <v>0.86</v>
      </c>
      <c r="BS118" s="140">
        <v>28.61</v>
      </c>
      <c r="BT118" s="141">
        <v>0</v>
      </c>
      <c r="BU118" s="396"/>
      <c r="BV118" s="140">
        <v>0</v>
      </c>
      <c r="BW118" s="141">
        <v>0</v>
      </c>
      <c r="BX118" s="140">
        <v>12</v>
      </c>
      <c r="BY118" s="140">
        <v>0</v>
      </c>
      <c r="BZ118" s="140">
        <v>14.35</v>
      </c>
      <c r="CA118" s="141">
        <v>5</v>
      </c>
      <c r="CB118" s="396"/>
      <c r="CC118" s="140">
        <v>0</v>
      </c>
      <c r="CD118" s="141">
        <v>0</v>
      </c>
      <c r="CE118" s="140">
        <v>0</v>
      </c>
      <c r="CF118" s="140">
        <v>0</v>
      </c>
      <c r="CG118" s="140">
        <v>0</v>
      </c>
      <c r="CH118" s="141">
        <v>0</v>
      </c>
      <c r="CI118" s="396"/>
      <c r="CJ118" s="140">
        <v>0</v>
      </c>
      <c r="CK118" s="141">
        <v>0</v>
      </c>
      <c r="CL118" s="140">
        <v>18</v>
      </c>
      <c r="CM118" s="140">
        <v>0.72</v>
      </c>
      <c r="CN118" s="140">
        <v>19.24</v>
      </c>
      <c r="CO118" s="141">
        <v>6</v>
      </c>
      <c r="CP118" s="396"/>
      <c r="CQ118" s="140">
        <v>0</v>
      </c>
      <c r="CR118" s="141">
        <v>0</v>
      </c>
      <c r="CS118" s="140">
        <v>18</v>
      </c>
      <c r="CT118" s="140">
        <v>1.31</v>
      </c>
      <c r="CU118" s="140">
        <v>19.49</v>
      </c>
      <c r="CV118" s="141">
        <v>7</v>
      </c>
      <c r="CW118" s="396"/>
      <c r="CX118" s="140">
        <v>0</v>
      </c>
      <c r="CY118" s="141">
        <v>0</v>
      </c>
      <c r="CZ118" s="140">
        <v>15</v>
      </c>
      <c r="DA118" s="140">
        <v>1</v>
      </c>
      <c r="DB118" s="140">
        <v>16.71</v>
      </c>
      <c r="DC118" s="141">
        <v>0</v>
      </c>
      <c r="DD118" s="396"/>
      <c r="DE118" s="140">
        <v>0</v>
      </c>
      <c r="DF118" s="141">
        <v>0</v>
      </c>
      <c r="DG118" s="140">
        <v>18</v>
      </c>
      <c r="DH118" s="140">
        <v>1.02</v>
      </c>
      <c r="DI118" s="140">
        <v>22.21</v>
      </c>
      <c r="DJ118" s="141">
        <v>0</v>
      </c>
      <c r="DK118" s="396"/>
      <c r="DL118" s="140">
        <v>0</v>
      </c>
      <c r="DM118" s="141">
        <v>0</v>
      </c>
      <c r="DN118" s="140">
        <v>16</v>
      </c>
      <c r="DO118" s="140">
        <v>2.85</v>
      </c>
      <c r="DP118" s="140">
        <v>29.5</v>
      </c>
      <c r="DQ118" s="141">
        <v>8</v>
      </c>
      <c r="DR118" s="396"/>
      <c r="DS118" s="140">
        <v>0</v>
      </c>
      <c r="DT118" s="141">
        <v>0</v>
      </c>
      <c r="DU118" s="140">
        <v>0</v>
      </c>
      <c r="DV118" s="140">
        <v>0</v>
      </c>
      <c r="DW118" s="140">
        <v>0</v>
      </c>
      <c r="DX118" s="141">
        <v>0</v>
      </c>
      <c r="DY118" s="396"/>
      <c r="DZ118" s="140">
        <v>0</v>
      </c>
      <c r="EA118" s="141">
        <v>0</v>
      </c>
      <c r="EB118" s="140">
        <v>19</v>
      </c>
      <c r="EC118" s="140">
        <v>2</v>
      </c>
      <c r="ED118" s="140">
        <v>30.28</v>
      </c>
      <c r="EE118" s="141">
        <v>8</v>
      </c>
      <c r="EF118" s="396"/>
      <c r="EG118" s="140">
        <v>0</v>
      </c>
      <c r="EH118" s="141">
        <v>0</v>
      </c>
      <c r="EI118" s="140">
        <v>21</v>
      </c>
      <c r="EJ118" s="140">
        <v>2.41</v>
      </c>
      <c r="EK118" s="140">
        <v>22.41</v>
      </c>
      <c r="EL118" s="141">
        <v>0</v>
      </c>
      <c r="EM118" s="396"/>
      <c r="EN118" s="140">
        <v>0</v>
      </c>
      <c r="EO118" s="141">
        <v>0</v>
      </c>
      <c r="EP118" s="140">
        <v>0</v>
      </c>
      <c r="EQ118" s="140">
        <v>0</v>
      </c>
      <c r="ER118" s="140">
        <v>0</v>
      </c>
      <c r="ES118" s="141">
        <v>0</v>
      </c>
      <c r="ET118" s="396"/>
      <c r="EU118" s="140">
        <v>0</v>
      </c>
      <c r="EV118" s="141">
        <v>0</v>
      </c>
      <c r="EW118" s="140">
        <v>9</v>
      </c>
      <c r="EX118" s="140">
        <v>1.15</v>
      </c>
      <c r="EY118" s="140">
        <v>11</v>
      </c>
      <c r="EZ118" s="141">
        <v>9</v>
      </c>
      <c r="FA118" s="396"/>
      <c r="FB118" s="140">
        <v>0</v>
      </c>
      <c r="FC118" s="141">
        <v>0</v>
      </c>
      <c r="FD118" s="140">
        <v>0</v>
      </c>
      <c r="FE118" s="140">
        <v>0</v>
      </c>
      <c r="FF118" s="140">
        <v>0</v>
      </c>
      <c r="FG118" s="141">
        <v>0</v>
      </c>
      <c r="FH118" s="396"/>
      <c r="FI118" s="140">
        <v>0</v>
      </c>
      <c r="FJ118" s="141">
        <v>0</v>
      </c>
      <c r="FK118" s="140">
        <v>0</v>
      </c>
      <c r="FL118" s="140">
        <v>0</v>
      </c>
      <c r="FM118" s="140">
        <v>0</v>
      </c>
      <c r="FN118" s="141">
        <v>0</v>
      </c>
      <c r="FO118" s="396"/>
      <c r="FP118" s="140">
        <v>0</v>
      </c>
      <c r="FQ118" s="141">
        <v>0</v>
      </c>
      <c r="FR118" s="140">
        <v>20.5</v>
      </c>
      <c r="FS118" s="140">
        <v>1.2</v>
      </c>
      <c r="FT118" s="140">
        <v>23.11</v>
      </c>
      <c r="FU118" s="141">
        <v>0</v>
      </c>
      <c r="FV118" s="396"/>
      <c r="FW118" s="140">
        <v>0</v>
      </c>
      <c r="FX118" s="141">
        <v>0</v>
      </c>
      <c r="FY118" s="140">
        <v>0</v>
      </c>
      <c r="FZ118" s="140">
        <v>0</v>
      </c>
      <c r="GA118" s="140">
        <v>0</v>
      </c>
      <c r="GB118" s="141">
        <v>0</v>
      </c>
      <c r="GC118" s="396"/>
      <c r="GD118" s="468">
        <f t="shared" si="34"/>
        <v>0.001</v>
      </c>
      <c r="GE118" s="63">
        <f t="shared" si="81"/>
        <v>0</v>
      </c>
      <c r="GF118" s="64">
        <f t="shared" si="81"/>
        <v>0</v>
      </c>
      <c r="GG118" s="63">
        <f t="shared" si="81"/>
        <v>321.89</v>
      </c>
      <c r="GH118" s="63">
        <f t="shared" si="81"/>
        <v>26.35</v>
      </c>
      <c r="GI118" s="63">
        <f t="shared" si="81"/>
        <v>404.17</v>
      </c>
      <c r="GJ118" s="64">
        <f t="shared" si="81"/>
        <v>81</v>
      </c>
      <c r="GK118" s="396"/>
      <c r="GS118" s="12"/>
      <c r="GU118" s="20"/>
      <c r="GV118" s="20"/>
      <c r="GW118" s="20"/>
      <c r="GX118" s="12"/>
    </row>
    <row r="119" spans="1:206" ht="15.75">
      <c r="A119" s="360" t="s">
        <v>6</v>
      </c>
      <c r="B119" s="68"/>
      <c r="C119" s="69" t="s">
        <v>131</v>
      </c>
      <c r="D119" s="151">
        <f aca="true" t="shared" si="82" ref="D119:BO119">SUM(D115:D118)</f>
        <v>0</v>
      </c>
      <c r="E119" s="152">
        <f t="shared" si="82"/>
        <v>0</v>
      </c>
      <c r="F119" s="151">
        <f t="shared" si="82"/>
        <v>17</v>
      </c>
      <c r="G119" s="151">
        <f t="shared" si="82"/>
        <v>2.08</v>
      </c>
      <c r="H119" s="151">
        <f t="shared" si="82"/>
        <v>21.33</v>
      </c>
      <c r="I119" s="409">
        <f t="shared" si="82"/>
        <v>7</v>
      </c>
      <c r="J119" s="398"/>
      <c r="K119" s="421">
        <f t="shared" si="82"/>
        <v>0</v>
      </c>
      <c r="L119" s="152">
        <f t="shared" si="82"/>
        <v>0</v>
      </c>
      <c r="M119" s="151">
        <f t="shared" si="82"/>
        <v>21</v>
      </c>
      <c r="N119" s="151">
        <f t="shared" si="82"/>
        <v>2.54</v>
      </c>
      <c r="O119" s="151">
        <f t="shared" si="82"/>
        <v>28.72</v>
      </c>
      <c r="P119" s="152">
        <f t="shared" si="82"/>
        <v>10</v>
      </c>
      <c r="Q119" s="398"/>
      <c r="R119" s="151">
        <f t="shared" si="82"/>
        <v>0</v>
      </c>
      <c r="S119" s="152">
        <f t="shared" si="82"/>
        <v>0</v>
      </c>
      <c r="T119" s="151">
        <f>SUM(T115:T118)</f>
        <v>18</v>
      </c>
      <c r="U119" s="151">
        <f>SUM(U115:U118)</f>
        <v>1.07</v>
      </c>
      <c r="V119" s="151">
        <f>SUM(V115:V118)</f>
        <v>24.15</v>
      </c>
      <c r="W119" s="152">
        <f t="shared" si="82"/>
        <v>8</v>
      </c>
      <c r="X119" s="398"/>
      <c r="Y119" s="151">
        <f t="shared" si="82"/>
        <v>0</v>
      </c>
      <c r="Z119" s="152">
        <f t="shared" si="82"/>
        <v>0</v>
      </c>
      <c r="AA119" s="151">
        <f t="shared" si="82"/>
        <v>0</v>
      </c>
      <c r="AB119" s="151">
        <f t="shared" si="82"/>
        <v>0</v>
      </c>
      <c r="AC119" s="151">
        <f t="shared" si="82"/>
        <v>0</v>
      </c>
      <c r="AD119" s="152">
        <f t="shared" si="82"/>
        <v>0</v>
      </c>
      <c r="AE119" s="398"/>
      <c r="AF119" s="151">
        <f t="shared" si="82"/>
        <v>0</v>
      </c>
      <c r="AG119" s="152">
        <f t="shared" si="82"/>
        <v>0</v>
      </c>
      <c r="AH119" s="151">
        <f t="shared" si="82"/>
        <v>21</v>
      </c>
      <c r="AI119" s="151">
        <f t="shared" si="82"/>
        <v>3.58</v>
      </c>
      <c r="AJ119" s="151">
        <f t="shared" si="82"/>
        <v>25.27</v>
      </c>
      <c r="AK119" s="152">
        <f t="shared" si="82"/>
        <v>8</v>
      </c>
      <c r="AL119" s="398"/>
      <c r="AM119" s="151">
        <f t="shared" si="82"/>
        <v>0</v>
      </c>
      <c r="AN119" s="152">
        <f t="shared" si="82"/>
        <v>0</v>
      </c>
      <c r="AO119" s="151">
        <f t="shared" si="82"/>
        <v>0</v>
      </c>
      <c r="AP119" s="151">
        <f t="shared" si="82"/>
        <v>0</v>
      </c>
      <c r="AQ119" s="151">
        <f t="shared" si="82"/>
        <v>0</v>
      </c>
      <c r="AR119" s="152">
        <f t="shared" si="82"/>
        <v>0</v>
      </c>
      <c r="AS119" s="398"/>
      <c r="AT119" s="151">
        <f t="shared" si="82"/>
        <v>0</v>
      </c>
      <c r="AU119" s="152">
        <f t="shared" si="82"/>
        <v>0</v>
      </c>
      <c r="AV119" s="151">
        <f t="shared" si="82"/>
        <v>25</v>
      </c>
      <c r="AW119" s="151">
        <f t="shared" si="82"/>
        <v>2.85</v>
      </c>
      <c r="AX119" s="151">
        <f t="shared" si="82"/>
        <v>27.99</v>
      </c>
      <c r="AY119" s="152">
        <f t="shared" si="82"/>
        <v>8</v>
      </c>
      <c r="AZ119" s="398"/>
      <c r="BA119" s="151">
        <f t="shared" si="82"/>
        <v>0</v>
      </c>
      <c r="BB119" s="152">
        <f t="shared" si="82"/>
        <v>0</v>
      </c>
      <c r="BC119" s="151">
        <f>BC115+BC116+BC117+BC118</f>
        <v>24.75</v>
      </c>
      <c r="BD119" s="151">
        <f t="shared" si="82"/>
        <v>0</v>
      </c>
      <c r="BE119" s="151">
        <f t="shared" si="82"/>
        <v>28.01</v>
      </c>
      <c r="BF119" s="152">
        <f t="shared" si="82"/>
        <v>0</v>
      </c>
      <c r="BG119" s="398"/>
      <c r="BH119" s="151">
        <f t="shared" si="82"/>
        <v>0</v>
      </c>
      <c r="BI119" s="152">
        <f t="shared" si="82"/>
        <v>0</v>
      </c>
      <c r="BJ119" s="151">
        <f t="shared" si="82"/>
        <v>27.59</v>
      </c>
      <c r="BK119" s="151">
        <f t="shared" si="82"/>
        <v>0.11</v>
      </c>
      <c r="BL119" s="151">
        <f t="shared" si="82"/>
        <v>27.96</v>
      </c>
      <c r="BM119" s="152">
        <f t="shared" si="82"/>
        <v>0</v>
      </c>
      <c r="BN119" s="398"/>
      <c r="BO119" s="151">
        <f t="shared" si="82"/>
        <v>0</v>
      </c>
      <c r="BP119" s="152">
        <f aca="true" t="shared" si="83" ref="BP119:EA119">SUM(BP115:BP118)</f>
        <v>0</v>
      </c>
      <c r="BQ119" s="151">
        <f t="shared" si="83"/>
        <v>14.64</v>
      </c>
      <c r="BR119" s="151">
        <f t="shared" si="83"/>
        <v>0.86</v>
      </c>
      <c r="BS119" s="151">
        <f t="shared" si="83"/>
        <v>28.61</v>
      </c>
      <c r="BT119" s="152">
        <f t="shared" si="83"/>
        <v>0</v>
      </c>
      <c r="BU119" s="398"/>
      <c r="BV119" s="151">
        <f t="shared" si="83"/>
        <v>0</v>
      </c>
      <c r="BW119" s="152">
        <f t="shared" si="83"/>
        <v>0</v>
      </c>
      <c r="BX119" s="151">
        <f t="shared" si="83"/>
        <v>15.5</v>
      </c>
      <c r="BY119" s="151">
        <f t="shared" si="83"/>
        <v>0</v>
      </c>
      <c r="BZ119" s="151">
        <f t="shared" si="83"/>
        <v>19.16</v>
      </c>
      <c r="CA119" s="152">
        <f t="shared" si="83"/>
        <v>6</v>
      </c>
      <c r="CB119" s="398"/>
      <c r="CC119" s="151">
        <f t="shared" si="83"/>
        <v>0</v>
      </c>
      <c r="CD119" s="152">
        <f t="shared" si="83"/>
        <v>0</v>
      </c>
      <c r="CE119" s="151">
        <f t="shared" si="83"/>
        <v>0</v>
      </c>
      <c r="CF119" s="151">
        <f t="shared" si="83"/>
        <v>0</v>
      </c>
      <c r="CG119" s="151">
        <f t="shared" si="83"/>
        <v>0</v>
      </c>
      <c r="CH119" s="152">
        <f t="shared" si="83"/>
        <v>0</v>
      </c>
      <c r="CI119" s="398"/>
      <c r="CJ119" s="151">
        <f t="shared" si="83"/>
        <v>0</v>
      </c>
      <c r="CK119" s="152">
        <f t="shared" si="83"/>
        <v>0</v>
      </c>
      <c r="CL119" s="151">
        <f t="shared" si="83"/>
        <v>18</v>
      </c>
      <c r="CM119" s="151">
        <f t="shared" si="83"/>
        <v>0.72</v>
      </c>
      <c r="CN119" s="151">
        <f t="shared" si="83"/>
        <v>19.24</v>
      </c>
      <c r="CO119" s="152">
        <f t="shared" si="83"/>
        <v>6</v>
      </c>
      <c r="CP119" s="398"/>
      <c r="CQ119" s="151">
        <f t="shared" si="83"/>
        <v>0</v>
      </c>
      <c r="CR119" s="151">
        <f t="shared" si="83"/>
        <v>0</v>
      </c>
      <c r="CS119" s="151">
        <f t="shared" si="83"/>
        <v>19</v>
      </c>
      <c r="CT119" s="151">
        <f t="shared" si="83"/>
        <v>1.31</v>
      </c>
      <c r="CU119" s="151">
        <f t="shared" si="83"/>
        <v>20.49</v>
      </c>
      <c r="CV119" s="152">
        <f t="shared" si="83"/>
        <v>8</v>
      </c>
      <c r="CW119" s="398"/>
      <c r="CX119" s="151">
        <f t="shared" si="83"/>
        <v>0</v>
      </c>
      <c r="CY119" s="152">
        <f t="shared" si="83"/>
        <v>0</v>
      </c>
      <c r="CZ119" s="151">
        <f t="shared" si="83"/>
        <v>15</v>
      </c>
      <c r="DA119" s="151">
        <f t="shared" si="83"/>
        <v>1</v>
      </c>
      <c r="DB119" s="151">
        <f t="shared" si="83"/>
        <v>16.71</v>
      </c>
      <c r="DC119" s="152">
        <f t="shared" si="83"/>
        <v>0</v>
      </c>
      <c r="DD119" s="398"/>
      <c r="DE119" s="151">
        <f t="shared" si="83"/>
        <v>0</v>
      </c>
      <c r="DF119" s="152">
        <f t="shared" si="83"/>
        <v>0</v>
      </c>
      <c r="DG119" s="151">
        <f t="shared" si="83"/>
        <v>18</v>
      </c>
      <c r="DH119" s="151">
        <f t="shared" si="83"/>
        <v>1.02</v>
      </c>
      <c r="DI119" s="151">
        <f t="shared" si="83"/>
        <v>22.21</v>
      </c>
      <c r="DJ119" s="152">
        <f t="shared" si="83"/>
        <v>0</v>
      </c>
      <c r="DK119" s="398"/>
      <c r="DL119" s="151">
        <f t="shared" si="83"/>
        <v>0</v>
      </c>
      <c r="DM119" s="152">
        <f t="shared" si="83"/>
        <v>0</v>
      </c>
      <c r="DN119" s="151">
        <f t="shared" si="83"/>
        <v>16</v>
      </c>
      <c r="DO119" s="151">
        <f t="shared" si="83"/>
        <v>2.85</v>
      </c>
      <c r="DP119" s="151">
        <f t="shared" si="83"/>
        <v>29.5</v>
      </c>
      <c r="DQ119" s="152">
        <f t="shared" si="83"/>
        <v>8</v>
      </c>
      <c r="DR119" s="398"/>
      <c r="DS119" s="151">
        <f t="shared" si="83"/>
        <v>0</v>
      </c>
      <c r="DT119" s="152">
        <f t="shared" si="83"/>
        <v>0</v>
      </c>
      <c r="DU119" s="151">
        <f t="shared" si="83"/>
        <v>0</v>
      </c>
      <c r="DV119" s="151">
        <f t="shared" si="83"/>
        <v>0</v>
      </c>
      <c r="DW119" s="151">
        <f t="shared" si="83"/>
        <v>0</v>
      </c>
      <c r="DX119" s="152">
        <f t="shared" si="83"/>
        <v>0</v>
      </c>
      <c r="DY119" s="398"/>
      <c r="DZ119" s="151">
        <f t="shared" si="83"/>
        <v>0</v>
      </c>
      <c r="EA119" s="152">
        <f t="shared" si="83"/>
        <v>0</v>
      </c>
      <c r="EB119" s="151">
        <f aca="true" t="shared" si="84" ref="EB119:GB119">SUM(EB115:EB118)</f>
        <v>19</v>
      </c>
      <c r="EC119" s="151">
        <f t="shared" si="84"/>
        <v>2</v>
      </c>
      <c r="ED119" s="151">
        <f t="shared" si="84"/>
        <v>30.28</v>
      </c>
      <c r="EE119" s="152">
        <f t="shared" si="84"/>
        <v>8</v>
      </c>
      <c r="EF119" s="398"/>
      <c r="EG119" s="151">
        <f t="shared" si="84"/>
        <v>0</v>
      </c>
      <c r="EH119" s="152">
        <f t="shared" si="84"/>
        <v>0</v>
      </c>
      <c r="EI119" s="151">
        <f t="shared" si="84"/>
        <v>21</v>
      </c>
      <c r="EJ119" s="151">
        <f t="shared" si="84"/>
        <v>2.41</v>
      </c>
      <c r="EK119" s="151">
        <f t="shared" si="84"/>
        <v>22.41</v>
      </c>
      <c r="EL119" s="152">
        <f t="shared" si="84"/>
        <v>0</v>
      </c>
      <c r="EM119" s="398"/>
      <c r="EN119" s="151">
        <f t="shared" si="84"/>
        <v>0</v>
      </c>
      <c r="EO119" s="152">
        <f t="shared" si="84"/>
        <v>0</v>
      </c>
      <c r="EP119" s="151">
        <f t="shared" si="84"/>
        <v>0</v>
      </c>
      <c r="EQ119" s="151">
        <f t="shared" si="84"/>
        <v>0</v>
      </c>
      <c r="ER119" s="151">
        <f t="shared" si="84"/>
        <v>0</v>
      </c>
      <c r="ES119" s="152">
        <f t="shared" si="84"/>
        <v>0</v>
      </c>
      <c r="ET119" s="398"/>
      <c r="EU119" s="151">
        <f t="shared" si="84"/>
        <v>0</v>
      </c>
      <c r="EV119" s="152">
        <f>SUM(EV115:EV118)</f>
        <v>0</v>
      </c>
      <c r="EW119" s="151">
        <f>SUM(EW115:EW118)</f>
        <v>9</v>
      </c>
      <c r="EX119" s="151">
        <f t="shared" si="84"/>
        <v>1.15</v>
      </c>
      <c r="EY119" s="151">
        <f t="shared" si="84"/>
        <v>11</v>
      </c>
      <c r="EZ119" s="152">
        <f t="shared" si="84"/>
        <v>9</v>
      </c>
      <c r="FA119" s="152">
        <f t="shared" si="84"/>
        <v>0</v>
      </c>
      <c r="FB119" s="151">
        <f t="shared" si="84"/>
        <v>0</v>
      </c>
      <c r="FC119" s="152">
        <f t="shared" si="84"/>
        <v>0</v>
      </c>
      <c r="FD119" s="151">
        <f t="shared" si="84"/>
        <v>0</v>
      </c>
      <c r="FE119" s="151">
        <f t="shared" si="84"/>
        <v>0</v>
      </c>
      <c r="FF119" s="151">
        <f t="shared" si="84"/>
        <v>0</v>
      </c>
      <c r="FG119" s="152">
        <f t="shared" si="84"/>
        <v>0</v>
      </c>
      <c r="FH119" s="398"/>
      <c r="FI119" s="151">
        <f t="shared" si="84"/>
        <v>0</v>
      </c>
      <c r="FJ119" s="152">
        <f t="shared" si="84"/>
        <v>0</v>
      </c>
      <c r="FK119" s="151">
        <f t="shared" si="84"/>
        <v>0</v>
      </c>
      <c r="FL119" s="151">
        <f t="shared" si="84"/>
        <v>0</v>
      </c>
      <c r="FM119" s="151">
        <f t="shared" si="84"/>
        <v>0</v>
      </c>
      <c r="FN119" s="152">
        <f t="shared" si="84"/>
        <v>0</v>
      </c>
      <c r="FO119" s="398"/>
      <c r="FP119" s="151">
        <f t="shared" si="84"/>
        <v>0</v>
      </c>
      <c r="FQ119" s="152">
        <f t="shared" si="84"/>
        <v>0</v>
      </c>
      <c r="FR119" s="151">
        <f t="shared" si="84"/>
        <v>20.5</v>
      </c>
      <c r="FS119" s="151">
        <f t="shared" si="84"/>
        <v>1.2</v>
      </c>
      <c r="FT119" s="151">
        <f t="shared" si="84"/>
        <v>23.11</v>
      </c>
      <c r="FU119" s="152">
        <f t="shared" si="84"/>
        <v>0</v>
      </c>
      <c r="FV119" s="398"/>
      <c r="FW119" s="151">
        <f t="shared" si="84"/>
        <v>0</v>
      </c>
      <c r="FX119" s="152">
        <f t="shared" si="84"/>
        <v>0</v>
      </c>
      <c r="FY119" s="151">
        <f t="shared" si="84"/>
        <v>0</v>
      </c>
      <c r="FZ119" s="151">
        <f t="shared" si="84"/>
        <v>0</v>
      </c>
      <c r="GA119" s="151">
        <f t="shared" si="84"/>
        <v>0</v>
      </c>
      <c r="GB119" s="152">
        <f t="shared" si="84"/>
        <v>0</v>
      </c>
      <c r="GC119" s="398"/>
      <c r="GD119" s="467">
        <f t="shared" si="34"/>
        <v>0</v>
      </c>
      <c r="GE119" s="71">
        <f aca="true" t="shared" si="85" ref="GE119:GJ119">SUM(GE115:GE118)</f>
        <v>0</v>
      </c>
      <c r="GF119" s="71">
        <f t="shared" si="85"/>
        <v>0</v>
      </c>
      <c r="GG119" s="71">
        <f t="shared" si="85"/>
        <v>339.97999999999996</v>
      </c>
      <c r="GH119" s="71">
        <f t="shared" si="85"/>
        <v>26.75</v>
      </c>
      <c r="GI119" s="71">
        <f t="shared" si="85"/>
        <v>426.15000000000003</v>
      </c>
      <c r="GJ119" s="70">
        <f t="shared" si="85"/>
        <v>86</v>
      </c>
      <c r="GK119" s="398"/>
      <c r="GS119" s="12"/>
      <c r="GU119" s="20"/>
      <c r="GV119" s="20"/>
      <c r="GW119" s="20"/>
      <c r="GX119" s="12"/>
    </row>
    <row r="120" spans="1:206" ht="15.75">
      <c r="A120" s="361" t="s">
        <v>6</v>
      </c>
      <c r="B120" s="79"/>
      <c r="C120" s="80" t="s">
        <v>212</v>
      </c>
      <c r="D120" s="157">
        <f aca="true" t="shared" si="86" ref="D120:BO120">SUM(D105+D110+D113+D119)</f>
        <v>0</v>
      </c>
      <c r="E120" s="157">
        <f t="shared" si="86"/>
        <v>0</v>
      </c>
      <c r="F120" s="157">
        <f t="shared" si="86"/>
        <v>17</v>
      </c>
      <c r="G120" s="157">
        <f t="shared" si="86"/>
        <v>2.08</v>
      </c>
      <c r="H120" s="157">
        <f t="shared" si="86"/>
        <v>21.33</v>
      </c>
      <c r="I120" s="412">
        <f t="shared" si="86"/>
        <v>7</v>
      </c>
      <c r="J120" s="401"/>
      <c r="K120" s="424">
        <f t="shared" si="86"/>
        <v>0</v>
      </c>
      <c r="L120" s="157">
        <f t="shared" si="86"/>
        <v>0</v>
      </c>
      <c r="M120" s="157">
        <f t="shared" si="86"/>
        <v>23.4</v>
      </c>
      <c r="N120" s="157">
        <f t="shared" si="86"/>
        <v>2.54</v>
      </c>
      <c r="O120" s="157">
        <f t="shared" si="86"/>
        <v>28.72</v>
      </c>
      <c r="P120" s="158">
        <f t="shared" si="86"/>
        <v>10</v>
      </c>
      <c r="Q120" s="401"/>
      <c r="R120" s="157">
        <f t="shared" si="86"/>
        <v>0</v>
      </c>
      <c r="S120" s="157">
        <f t="shared" si="86"/>
        <v>0</v>
      </c>
      <c r="T120" s="157">
        <f t="shared" si="86"/>
        <v>18</v>
      </c>
      <c r="U120" s="157">
        <f t="shared" si="86"/>
        <v>1.07</v>
      </c>
      <c r="V120" s="157">
        <f t="shared" si="86"/>
        <v>24.15</v>
      </c>
      <c r="W120" s="158">
        <f t="shared" si="86"/>
        <v>8</v>
      </c>
      <c r="X120" s="401"/>
      <c r="Y120" s="157">
        <f t="shared" si="86"/>
        <v>0</v>
      </c>
      <c r="Z120" s="157">
        <f t="shared" si="86"/>
        <v>0</v>
      </c>
      <c r="AA120" s="157">
        <f t="shared" si="86"/>
        <v>0</v>
      </c>
      <c r="AB120" s="157">
        <f t="shared" si="86"/>
        <v>0</v>
      </c>
      <c r="AC120" s="157">
        <f t="shared" si="86"/>
        <v>0</v>
      </c>
      <c r="AD120" s="158">
        <f t="shared" si="86"/>
        <v>0</v>
      </c>
      <c r="AE120" s="401"/>
      <c r="AF120" s="157">
        <f t="shared" si="86"/>
        <v>0</v>
      </c>
      <c r="AG120" s="157">
        <f t="shared" si="86"/>
        <v>0</v>
      </c>
      <c r="AH120" s="157">
        <f t="shared" si="86"/>
        <v>29</v>
      </c>
      <c r="AI120" s="157">
        <f t="shared" si="86"/>
        <v>11.58</v>
      </c>
      <c r="AJ120" s="157">
        <f t="shared" si="86"/>
        <v>33.269999999999996</v>
      </c>
      <c r="AK120" s="158">
        <f t="shared" si="86"/>
        <v>17</v>
      </c>
      <c r="AL120" s="401"/>
      <c r="AM120" s="157">
        <f t="shared" si="86"/>
        <v>0</v>
      </c>
      <c r="AN120" s="157">
        <f t="shared" si="86"/>
        <v>0</v>
      </c>
      <c r="AO120" s="157">
        <f t="shared" si="86"/>
        <v>0</v>
      </c>
      <c r="AP120" s="157">
        <f t="shared" si="86"/>
        <v>0</v>
      </c>
      <c r="AQ120" s="157">
        <f t="shared" si="86"/>
        <v>0</v>
      </c>
      <c r="AR120" s="158">
        <f t="shared" si="86"/>
        <v>0</v>
      </c>
      <c r="AS120" s="401"/>
      <c r="AT120" s="157">
        <f t="shared" si="86"/>
        <v>0</v>
      </c>
      <c r="AU120" s="157">
        <f t="shared" si="86"/>
        <v>0</v>
      </c>
      <c r="AV120" s="157">
        <f t="shared" si="86"/>
        <v>42</v>
      </c>
      <c r="AW120" s="157">
        <f t="shared" si="86"/>
        <v>12.7</v>
      </c>
      <c r="AX120" s="157">
        <f t="shared" si="86"/>
        <v>44.95</v>
      </c>
      <c r="AY120" s="158">
        <f t="shared" si="86"/>
        <v>41</v>
      </c>
      <c r="AZ120" s="401"/>
      <c r="BA120" s="157">
        <f t="shared" si="86"/>
        <v>0</v>
      </c>
      <c r="BB120" s="157">
        <f t="shared" si="86"/>
        <v>0</v>
      </c>
      <c r="BC120" s="157">
        <f t="shared" si="86"/>
        <v>26.75</v>
      </c>
      <c r="BD120" s="157">
        <f>SUM(BD105+BD110+BD113+BD119)</f>
        <v>0</v>
      </c>
      <c r="BE120" s="157">
        <f>SUM(BE105+BE110+BE113+BE119)</f>
        <v>30.01</v>
      </c>
      <c r="BF120" s="157">
        <f>SUM(BF105+BF110+BF113+BF119)</f>
        <v>3</v>
      </c>
      <c r="BG120" s="401"/>
      <c r="BH120" s="157">
        <f t="shared" si="86"/>
        <v>0</v>
      </c>
      <c r="BI120" s="157">
        <f t="shared" si="86"/>
        <v>0</v>
      </c>
      <c r="BJ120" s="157">
        <f t="shared" si="86"/>
        <v>28.59</v>
      </c>
      <c r="BK120" s="157">
        <f t="shared" si="86"/>
        <v>0.51</v>
      </c>
      <c r="BL120" s="157">
        <f t="shared" si="86"/>
        <v>28.96</v>
      </c>
      <c r="BM120" s="158">
        <f t="shared" si="86"/>
        <v>0</v>
      </c>
      <c r="BN120" s="401"/>
      <c r="BO120" s="157">
        <f t="shared" si="86"/>
        <v>0</v>
      </c>
      <c r="BP120" s="157">
        <f aca="true" t="shared" si="87" ref="BP120:EA120">SUM(BP105+BP110+BP113+BP119)</f>
        <v>0</v>
      </c>
      <c r="BQ120" s="157">
        <f t="shared" si="87"/>
        <v>19.14</v>
      </c>
      <c r="BR120" s="157">
        <f t="shared" si="87"/>
        <v>0.86</v>
      </c>
      <c r="BS120" s="157">
        <f t="shared" si="87"/>
        <v>30.85</v>
      </c>
      <c r="BT120" s="158">
        <f t="shared" si="87"/>
        <v>3</v>
      </c>
      <c r="BU120" s="401"/>
      <c r="BV120" s="157">
        <f t="shared" si="87"/>
        <v>0</v>
      </c>
      <c r="BW120" s="157">
        <f t="shared" si="87"/>
        <v>0</v>
      </c>
      <c r="BX120" s="157">
        <f t="shared" si="87"/>
        <v>59.86</v>
      </c>
      <c r="BY120" s="157">
        <f t="shared" si="87"/>
        <v>4</v>
      </c>
      <c r="BZ120" s="157">
        <f t="shared" si="87"/>
        <v>63.519999999999996</v>
      </c>
      <c r="CA120" s="158">
        <f t="shared" si="87"/>
        <v>37</v>
      </c>
      <c r="CB120" s="401"/>
      <c r="CC120" s="157">
        <f t="shared" si="87"/>
        <v>0</v>
      </c>
      <c r="CD120" s="157">
        <f t="shared" si="87"/>
        <v>0</v>
      </c>
      <c r="CE120" s="157">
        <f t="shared" si="87"/>
        <v>2</v>
      </c>
      <c r="CF120" s="157">
        <f t="shared" si="87"/>
        <v>0</v>
      </c>
      <c r="CG120" s="157">
        <f t="shared" si="87"/>
        <v>2</v>
      </c>
      <c r="CH120" s="158">
        <f t="shared" si="87"/>
        <v>2</v>
      </c>
      <c r="CI120" s="401"/>
      <c r="CJ120" s="157">
        <f t="shared" si="87"/>
        <v>0</v>
      </c>
      <c r="CK120" s="157">
        <f t="shared" si="87"/>
        <v>0</v>
      </c>
      <c r="CL120" s="157">
        <f t="shared" si="87"/>
        <v>31</v>
      </c>
      <c r="CM120" s="157">
        <f t="shared" si="87"/>
        <v>3.5599999999999996</v>
      </c>
      <c r="CN120" s="157">
        <f t="shared" si="87"/>
        <v>30.64</v>
      </c>
      <c r="CO120" s="158">
        <f t="shared" si="87"/>
        <v>14</v>
      </c>
      <c r="CP120" s="401"/>
      <c r="CQ120" s="157">
        <f t="shared" si="87"/>
        <v>0</v>
      </c>
      <c r="CR120" s="157">
        <f t="shared" si="87"/>
        <v>0</v>
      </c>
      <c r="CS120" s="157">
        <f t="shared" si="87"/>
        <v>19</v>
      </c>
      <c r="CT120" s="157">
        <f t="shared" si="87"/>
        <v>1.31</v>
      </c>
      <c r="CU120" s="157">
        <f t="shared" si="87"/>
        <v>20.49</v>
      </c>
      <c r="CV120" s="158">
        <f t="shared" si="87"/>
        <v>8</v>
      </c>
      <c r="CW120" s="401"/>
      <c r="CX120" s="157">
        <f t="shared" si="87"/>
        <v>0</v>
      </c>
      <c r="CY120" s="157">
        <f t="shared" si="87"/>
        <v>0</v>
      </c>
      <c r="CZ120" s="157">
        <f t="shared" si="87"/>
        <v>17.15</v>
      </c>
      <c r="DA120" s="157">
        <f t="shared" si="87"/>
        <v>1</v>
      </c>
      <c r="DB120" s="157">
        <f t="shared" si="87"/>
        <v>18.86</v>
      </c>
      <c r="DC120" s="158">
        <f t="shared" si="87"/>
        <v>2</v>
      </c>
      <c r="DD120" s="401"/>
      <c r="DE120" s="157">
        <f t="shared" si="87"/>
        <v>0</v>
      </c>
      <c r="DF120" s="157">
        <f t="shared" si="87"/>
        <v>0</v>
      </c>
      <c r="DG120" s="157">
        <f t="shared" si="87"/>
        <v>18</v>
      </c>
      <c r="DH120" s="157">
        <f t="shared" si="87"/>
        <v>1.02</v>
      </c>
      <c r="DI120" s="157">
        <f t="shared" si="87"/>
        <v>22.21</v>
      </c>
      <c r="DJ120" s="158">
        <f t="shared" si="87"/>
        <v>0</v>
      </c>
      <c r="DK120" s="401"/>
      <c r="DL120" s="157">
        <f t="shared" si="87"/>
        <v>0</v>
      </c>
      <c r="DM120" s="157">
        <f t="shared" si="87"/>
        <v>0</v>
      </c>
      <c r="DN120" s="157">
        <f t="shared" si="87"/>
        <v>17</v>
      </c>
      <c r="DO120" s="157">
        <f t="shared" si="87"/>
        <v>3.85</v>
      </c>
      <c r="DP120" s="157">
        <f t="shared" si="87"/>
        <v>30.5</v>
      </c>
      <c r="DQ120" s="158">
        <f t="shared" si="87"/>
        <v>8</v>
      </c>
      <c r="DR120" s="401"/>
      <c r="DS120" s="157">
        <f t="shared" si="87"/>
        <v>0</v>
      </c>
      <c r="DT120" s="157">
        <f t="shared" si="87"/>
        <v>0</v>
      </c>
      <c r="DU120" s="157">
        <f t="shared" si="87"/>
        <v>0</v>
      </c>
      <c r="DV120" s="157">
        <f t="shared" si="87"/>
        <v>0</v>
      </c>
      <c r="DW120" s="157">
        <f t="shared" si="87"/>
        <v>0</v>
      </c>
      <c r="DX120" s="158">
        <f t="shared" si="87"/>
        <v>0</v>
      </c>
      <c r="DY120" s="401"/>
      <c r="DZ120" s="157">
        <f t="shared" si="87"/>
        <v>0</v>
      </c>
      <c r="EA120" s="157">
        <f t="shared" si="87"/>
        <v>0</v>
      </c>
      <c r="EB120" s="157">
        <f aca="true" t="shared" si="88" ref="EB120:GB120">SUM(EB105+EB110+EB113+EB119)</f>
        <v>20.25</v>
      </c>
      <c r="EC120" s="157">
        <f t="shared" si="88"/>
        <v>3.24</v>
      </c>
      <c r="ED120" s="157">
        <f t="shared" si="88"/>
        <v>31.52</v>
      </c>
      <c r="EE120" s="158">
        <f t="shared" si="88"/>
        <v>8</v>
      </c>
      <c r="EF120" s="401"/>
      <c r="EG120" s="157">
        <f t="shared" si="88"/>
        <v>0</v>
      </c>
      <c r="EH120" s="157">
        <f t="shared" si="88"/>
        <v>0</v>
      </c>
      <c r="EI120" s="157">
        <f t="shared" si="88"/>
        <v>26</v>
      </c>
      <c r="EJ120" s="157">
        <f t="shared" si="88"/>
        <v>2.41</v>
      </c>
      <c r="EK120" s="157">
        <f t="shared" si="88"/>
        <v>25.67</v>
      </c>
      <c r="EL120" s="158">
        <f t="shared" si="88"/>
        <v>2</v>
      </c>
      <c r="EM120" s="401"/>
      <c r="EN120" s="157">
        <f t="shared" si="88"/>
        <v>0</v>
      </c>
      <c r="EO120" s="157">
        <f t="shared" si="88"/>
        <v>0</v>
      </c>
      <c r="EP120" s="157">
        <f t="shared" si="88"/>
        <v>0</v>
      </c>
      <c r="EQ120" s="157">
        <f t="shared" si="88"/>
        <v>0</v>
      </c>
      <c r="ER120" s="157">
        <f t="shared" si="88"/>
        <v>0</v>
      </c>
      <c r="ES120" s="158">
        <f t="shared" si="88"/>
        <v>0</v>
      </c>
      <c r="ET120" s="401"/>
      <c r="EU120" s="157">
        <f t="shared" si="88"/>
        <v>0</v>
      </c>
      <c r="EV120" s="157">
        <f t="shared" si="88"/>
        <v>0</v>
      </c>
      <c r="EW120" s="157">
        <f t="shared" si="88"/>
        <v>9</v>
      </c>
      <c r="EX120" s="157">
        <f t="shared" si="88"/>
        <v>1.15</v>
      </c>
      <c r="EY120" s="157">
        <f t="shared" si="88"/>
        <v>11</v>
      </c>
      <c r="EZ120" s="158">
        <f t="shared" si="88"/>
        <v>9</v>
      </c>
      <c r="FA120" s="158">
        <f t="shared" si="88"/>
        <v>0</v>
      </c>
      <c r="FB120" s="157">
        <f t="shared" si="88"/>
        <v>0</v>
      </c>
      <c r="FC120" s="157">
        <f t="shared" si="88"/>
        <v>0</v>
      </c>
      <c r="FD120" s="157">
        <f t="shared" si="88"/>
        <v>0</v>
      </c>
      <c r="FE120" s="157">
        <f t="shared" si="88"/>
        <v>0</v>
      </c>
      <c r="FF120" s="157">
        <f t="shared" si="88"/>
        <v>0</v>
      </c>
      <c r="FG120" s="158">
        <f t="shared" si="88"/>
        <v>0</v>
      </c>
      <c r="FH120" s="401"/>
      <c r="FI120" s="157">
        <f t="shared" si="88"/>
        <v>0</v>
      </c>
      <c r="FJ120" s="157">
        <f t="shared" si="88"/>
        <v>0</v>
      </c>
      <c r="FK120" s="157">
        <f t="shared" si="88"/>
        <v>0</v>
      </c>
      <c r="FL120" s="157">
        <f t="shared" si="88"/>
        <v>0</v>
      </c>
      <c r="FM120" s="157">
        <f t="shared" si="88"/>
        <v>0</v>
      </c>
      <c r="FN120" s="158">
        <f t="shared" si="88"/>
        <v>0</v>
      </c>
      <c r="FO120" s="401"/>
      <c r="FP120" s="157">
        <f t="shared" si="88"/>
        <v>0</v>
      </c>
      <c r="FQ120" s="157">
        <f t="shared" si="88"/>
        <v>0</v>
      </c>
      <c r="FR120" s="157">
        <f t="shared" si="88"/>
        <v>20.5</v>
      </c>
      <c r="FS120" s="157">
        <f t="shared" si="88"/>
        <v>1.2</v>
      </c>
      <c r="FT120" s="157">
        <f t="shared" si="88"/>
        <v>23.11</v>
      </c>
      <c r="FU120" s="158">
        <f t="shared" si="88"/>
        <v>0</v>
      </c>
      <c r="FV120" s="401"/>
      <c r="FW120" s="157">
        <f t="shared" si="88"/>
        <v>0</v>
      </c>
      <c r="FX120" s="157">
        <f t="shared" si="88"/>
        <v>0</v>
      </c>
      <c r="FY120" s="157">
        <f t="shared" si="88"/>
        <v>0</v>
      </c>
      <c r="FZ120" s="157">
        <f t="shared" si="88"/>
        <v>0</v>
      </c>
      <c r="GA120" s="157">
        <f t="shared" si="88"/>
        <v>0</v>
      </c>
      <c r="GB120" s="158">
        <f t="shared" si="88"/>
        <v>0</v>
      </c>
      <c r="GC120" s="401"/>
      <c r="GD120" s="467">
        <f t="shared" si="34"/>
        <v>0</v>
      </c>
      <c r="GE120" s="81">
        <f aca="true" t="shared" si="89" ref="GE120:GJ120">SUM(GE105+GE110+GE113+GE119)</f>
        <v>0</v>
      </c>
      <c r="GF120" s="81">
        <f t="shared" si="89"/>
        <v>0</v>
      </c>
      <c r="GG120" s="81">
        <f t="shared" si="89"/>
        <v>443.64</v>
      </c>
      <c r="GH120" s="81">
        <f t="shared" si="89"/>
        <v>54.08</v>
      </c>
      <c r="GI120" s="81">
        <f t="shared" si="89"/>
        <v>521.76</v>
      </c>
      <c r="GJ120" s="82">
        <f t="shared" si="89"/>
        <v>179</v>
      </c>
      <c r="GK120" s="401"/>
      <c r="GS120" s="12"/>
      <c r="GU120" s="20"/>
      <c r="GV120" s="20"/>
      <c r="GW120" s="20"/>
      <c r="GX120" s="12"/>
    </row>
    <row r="121" spans="2:206" ht="18">
      <c r="B121" s="16"/>
      <c r="C121" s="115" t="s">
        <v>218</v>
      </c>
      <c r="D121" s="116">
        <f>D90</f>
        <v>455.45</v>
      </c>
      <c r="E121" s="117">
        <f aca="true" t="shared" si="90" ref="E121:BP121">E90</f>
        <v>37449</v>
      </c>
      <c r="F121" s="116">
        <f t="shared" si="90"/>
        <v>369.9200000000001</v>
      </c>
      <c r="G121" s="116">
        <f t="shared" si="90"/>
        <v>60.05</v>
      </c>
      <c r="H121" s="116">
        <f t="shared" si="90"/>
        <v>358.55000000000007</v>
      </c>
      <c r="I121" s="117">
        <f t="shared" si="90"/>
        <v>35382</v>
      </c>
      <c r="J121" s="432"/>
      <c r="K121" s="116">
        <f t="shared" si="90"/>
        <v>244.93999999999997</v>
      </c>
      <c r="L121" s="117">
        <f t="shared" si="90"/>
        <v>13261</v>
      </c>
      <c r="M121" s="116">
        <f t="shared" si="90"/>
        <v>206.10999999999999</v>
      </c>
      <c r="N121" s="116">
        <f t="shared" si="90"/>
        <v>16.259999999999998</v>
      </c>
      <c r="O121" s="116">
        <f t="shared" si="90"/>
        <v>205.56</v>
      </c>
      <c r="P121" s="117">
        <f t="shared" si="90"/>
        <v>9930</v>
      </c>
      <c r="Q121" s="432"/>
      <c r="R121" s="324">
        <f t="shared" si="90"/>
        <v>615.68</v>
      </c>
      <c r="S121" s="325">
        <f t="shared" si="90"/>
        <v>37038</v>
      </c>
      <c r="T121" s="326">
        <f t="shared" si="90"/>
        <v>443.85999999999996</v>
      </c>
      <c r="U121" s="326">
        <f t="shared" si="90"/>
        <v>50.160000000000004</v>
      </c>
      <c r="V121" s="326">
        <f t="shared" si="90"/>
        <v>436.71999999999997</v>
      </c>
      <c r="W121" s="325">
        <f t="shared" si="90"/>
        <v>25270</v>
      </c>
      <c r="X121" s="432"/>
      <c r="Y121" s="116">
        <f t="shared" si="90"/>
        <v>1222.12</v>
      </c>
      <c r="Z121" s="117">
        <f t="shared" si="90"/>
        <v>30718</v>
      </c>
      <c r="AA121" s="116">
        <f t="shared" si="90"/>
        <v>504.6600000000001</v>
      </c>
      <c r="AB121" s="116">
        <f t="shared" si="90"/>
        <v>38.720000000000006</v>
      </c>
      <c r="AC121" s="116">
        <f t="shared" si="90"/>
        <v>495.2900000000001</v>
      </c>
      <c r="AD121" s="117">
        <f t="shared" si="90"/>
        <v>20199</v>
      </c>
      <c r="AE121" s="432"/>
      <c r="AF121" s="116">
        <f t="shared" si="90"/>
        <v>487.83</v>
      </c>
      <c r="AG121" s="117">
        <f t="shared" si="90"/>
        <v>27240</v>
      </c>
      <c r="AH121" s="116">
        <f t="shared" si="90"/>
        <v>395.25</v>
      </c>
      <c r="AI121" s="116">
        <f t="shared" si="90"/>
        <v>39.53000000000001</v>
      </c>
      <c r="AJ121" s="116">
        <f t="shared" si="90"/>
        <v>279.15999999999997</v>
      </c>
      <c r="AK121" s="117">
        <f t="shared" si="90"/>
        <v>19805</v>
      </c>
      <c r="AL121" s="432"/>
      <c r="AM121" s="116">
        <f t="shared" si="90"/>
        <v>276.86000000000007</v>
      </c>
      <c r="AN121" s="117">
        <f t="shared" si="90"/>
        <v>22285</v>
      </c>
      <c r="AO121" s="116">
        <f t="shared" si="90"/>
        <v>176.13000000000002</v>
      </c>
      <c r="AP121" s="116">
        <f t="shared" si="90"/>
        <v>14.42</v>
      </c>
      <c r="AQ121" s="116">
        <f t="shared" si="90"/>
        <v>165.74</v>
      </c>
      <c r="AR121" s="117">
        <f t="shared" si="90"/>
        <v>17952</v>
      </c>
      <c r="AS121" s="432"/>
      <c r="AT121" s="116">
        <f t="shared" si="90"/>
        <v>545.6299999999999</v>
      </c>
      <c r="AU121" s="117">
        <f t="shared" si="90"/>
        <v>51031</v>
      </c>
      <c r="AV121" s="116">
        <f t="shared" si="90"/>
        <v>433.76</v>
      </c>
      <c r="AW121" s="116">
        <f t="shared" si="90"/>
        <v>31.020000000000003</v>
      </c>
      <c r="AX121" s="116">
        <f t="shared" si="90"/>
        <v>414.18000000000006</v>
      </c>
      <c r="AY121" s="117">
        <f t="shared" si="90"/>
        <v>42064</v>
      </c>
      <c r="AZ121" s="432"/>
      <c r="BA121" s="116">
        <f t="shared" si="90"/>
        <v>1679.45</v>
      </c>
      <c r="BB121" s="117">
        <f t="shared" si="90"/>
        <v>87606</v>
      </c>
      <c r="BC121" s="116">
        <f t="shared" si="90"/>
        <v>1468.26</v>
      </c>
      <c r="BD121" s="116">
        <f t="shared" si="90"/>
        <v>0</v>
      </c>
      <c r="BE121" s="116">
        <f t="shared" si="90"/>
        <v>1465.5</v>
      </c>
      <c r="BF121" s="117">
        <f t="shared" si="90"/>
        <v>68642</v>
      </c>
      <c r="BG121" s="432"/>
      <c r="BH121" s="116">
        <f t="shared" si="90"/>
        <v>462.48</v>
      </c>
      <c r="BI121" s="117">
        <f t="shared" si="90"/>
        <v>57884</v>
      </c>
      <c r="BJ121" s="116">
        <f t="shared" si="90"/>
        <v>458.15</v>
      </c>
      <c r="BK121" s="116">
        <f>BK90</f>
        <v>14.49</v>
      </c>
      <c r="BL121" s="116">
        <f t="shared" si="90"/>
        <v>444.61</v>
      </c>
      <c r="BM121" s="117">
        <f t="shared" si="90"/>
        <v>57298</v>
      </c>
      <c r="BN121" s="432"/>
      <c r="BO121" s="116">
        <f t="shared" si="90"/>
        <v>275.79</v>
      </c>
      <c r="BP121" s="117">
        <f t="shared" si="90"/>
        <v>30691</v>
      </c>
      <c r="BQ121" s="116">
        <f aca="true" t="shared" si="91" ref="BQ121:EB121">BQ90</f>
        <v>305.52</v>
      </c>
      <c r="BR121" s="116">
        <f t="shared" si="91"/>
        <v>12.370000000000001</v>
      </c>
      <c r="BS121" s="116">
        <f t="shared" si="91"/>
        <v>292.54</v>
      </c>
      <c r="BT121" s="117">
        <f t="shared" si="91"/>
        <v>28362</v>
      </c>
      <c r="BU121" s="432"/>
      <c r="BV121" s="116">
        <f t="shared" si="91"/>
        <v>696.64</v>
      </c>
      <c r="BW121" s="117">
        <f t="shared" si="91"/>
        <v>71338</v>
      </c>
      <c r="BX121" s="116">
        <f t="shared" si="91"/>
        <v>630.49</v>
      </c>
      <c r="BY121" s="116">
        <f t="shared" si="91"/>
        <v>121.33000000000001</v>
      </c>
      <c r="BZ121" s="116">
        <f t="shared" si="91"/>
        <v>606.5000000000001</v>
      </c>
      <c r="CA121" s="117">
        <f t="shared" si="91"/>
        <v>60541</v>
      </c>
      <c r="CB121" s="432"/>
      <c r="CC121" s="116">
        <f t="shared" si="91"/>
        <v>332.36</v>
      </c>
      <c r="CD121" s="117">
        <f t="shared" si="91"/>
        <v>14390</v>
      </c>
      <c r="CE121" s="116">
        <f t="shared" si="91"/>
        <v>210.89000000000001</v>
      </c>
      <c r="CF121" s="116">
        <f t="shared" si="91"/>
        <v>44.33</v>
      </c>
      <c r="CG121" s="116">
        <f t="shared" si="91"/>
        <v>208.38999999999996</v>
      </c>
      <c r="CH121" s="117">
        <f t="shared" si="91"/>
        <v>13383</v>
      </c>
      <c r="CI121" s="432"/>
      <c r="CJ121" s="116">
        <f t="shared" si="91"/>
        <v>643.86</v>
      </c>
      <c r="CK121" s="117">
        <f t="shared" si="91"/>
        <v>39015</v>
      </c>
      <c r="CL121" s="116">
        <f t="shared" si="91"/>
        <v>482.6599999999999</v>
      </c>
      <c r="CM121" s="116">
        <f t="shared" si="91"/>
        <v>24.540000000000003</v>
      </c>
      <c r="CN121" s="116">
        <f t="shared" si="91"/>
        <v>476.10999999999996</v>
      </c>
      <c r="CO121" s="117">
        <f t="shared" si="91"/>
        <v>38081</v>
      </c>
      <c r="CP121" s="432"/>
      <c r="CQ121" s="116">
        <f t="shared" si="91"/>
        <v>456.7</v>
      </c>
      <c r="CR121" s="117">
        <f t="shared" si="91"/>
        <v>35970</v>
      </c>
      <c r="CS121" s="116">
        <f t="shared" si="91"/>
        <v>318.91</v>
      </c>
      <c r="CT121" s="116">
        <f t="shared" si="91"/>
        <v>17.89</v>
      </c>
      <c r="CU121" s="116">
        <f t="shared" si="91"/>
        <v>316.4500000000001</v>
      </c>
      <c r="CV121" s="117">
        <f t="shared" si="91"/>
        <v>37889</v>
      </c>
      <c r="CW121" s="432"/>
      <c r="CX121" s="116">
        <f t="shared" si="91"/>
        <v>514.0299999999999</v>
      </c>
      <c r="CY121" s="117">
        <f t="shared" si="91"/>
        <v>34881</v>
      </c>
      <c r="CZ121" s="116">
        <f t="shared" si="91"/>
        <v>526.65</v>
      </c>
      <c r="DA121" s="116">
        <f t="shared" si="91"/>
        <v>113.04</v>
      </c>
      <c r="DB121" s="116">
        <f t="shared" si="91"/>
        <v>513.0899999999999</v>
      </c>
      <c r="DC121" s="117">
        <f t="shared" si="91"/>
        <v>35107</v>
      </c>
      <c r="DD121" s="432"/>
      <c r="DE121" s="116">
        <f t="shared" si="91"/>
        <v>273.48</v>
      </c>
      <c r="DF121" s="117">
        <f t="shared" si="91"/>
        <v>55411</v>
      </c>
      <c r="DG121" s="116">
        <f t="shared" si="91"/>
        <v>251.96999999999997</v>
      </c>
      <c r="DH121" s="116">
        <f t="shared" si="91"/>
        <v>19.21</v>
      </c>
      <c r="DI121" s="116">
        <f t="shared" si="91"/>
        <v>251.29999999999998</v>
      </c>
      <c r="DJ121" s="117">
        <f t="shared" si="91"/>
        <v>69975</v>
      </c>
      <c r="DK121" s="432"/>
      <c r="DL121" s="116">
        <f t="shared" si="91"/>
        <v>63.629999999999995</v>
      </c>
      <c r="DM121" s="117">
        <f t="shared" si="91"/>
        <v>12188</v>
      </c>
      <c r="DN121" s="116">
        <f t="shared" si="91"/>
        <v>37</v>
      </c>
      <c r="DO121" s="116">
        <f t="shared" si="91"/>
        <v>6.74</v>
      </c>
      <c r="DP121" s="116">
        <f t="shared" si="91"/>
        <v>35.4</v>
      </c>
      <c r="DQ121" s="117">
        <f t="shared" si="91"/>
        <v>8295</v>
      </c>
      <c r="DR121" s="432"/>
      <c r="DS121" s="116">
        <f t="shared" si="91"/>
        <v>59.339999999999996</v>
      </c>
      <c r="DT121" s="117">
        <f t="shared" si="91"/>
        <v>2376</v>
      </c>
      <c r="DU121" s="116">
        <f t="shared" si="91"/>
        <v>12.73</v>
      </c>
      <c r="DV121" s="116">
        <f t="shared" si="91"/>
        <v>1.16</v>
      </c>
      <c r="DW121" s="116">
        <f t="shared" si="91"/>
        <v>11.32</v>
      </c>
      <c r="DX121" s="117">
        <f t="shared" si="91"/>
        <v>1808</v>
      </c>
      <c r="DY121" s="432"/>
      <c r="DZ121" s="116">
        <f t="shared" si="91"/>
        <v>296.45</v>
      </c>
      <c r="EA121" s="117">
        <f t="shared" si="91"/>
        <v>24465</v>
      </c>
      <c r="EB121" s="116">
        <f t="shared" si="91"/>
        <v>190.73</v>
      </c>
      <c r="EC121" s="116">
        <f aca="true" t="shared" si="92" ref="EC121:GJ121">EC90</f>
        <v>41.25</v>
      </c>
      <c r="ED121" s="116">
        <f t="shared" si="92"/>
        <v>176.1</v>
      </c>
      <c r="EE121" s="117">
        <f t="shared" si="92"/>
        <v>20361</v>
      </c>
      <c r="EF121" s="432"/>
      <c r="EG121" s="116">
        <f t="shared" si="92"/>
        <v>54.519999999999996</v>
      </c>
      <c r="EH121" s="117">
        <f t="shared" si="92"/>
        <v>8537</v>
      </c>
      <c r="EI121" s="116">
        <f t="shared" si="92"/>
        <v>72.53000000000002</v>
      </c>
      <c r="EJ121" s="116">
        <f t="shared" si="92"/>
        <v>5.59</v>
      </c>
      <c r="EK121" s="116">
        <f t="shared" si="92"/>
        <v>55.57000000000001</v>
      </c>
      <c r="EL121" s="117">
        <f t="shared" si="92"/>
        <v>10763</v>
      </c>
      <c r="EM121" s="432"/>
      <c r="EN121" s="116">
        <f t="shared" si="92"/>
        <v>111.72999999999999</v>
      </c>
      <c r="EO121" s="117">
        <f t="shared" si="92"/>
        <v>1931</v>
      </c>
      <c r="EP121" s="116">
        <f t="shared" si="92"/>
        <v>26.740000000000002</v>
      </c>
      <c r="EQ121" s="116">
        <f t="shared" si="92"/>
        <v>1.9400000000000002</v>
      </c>
      <c r="ER121" s="116">
        <f t="shared" si="92"/>
        <v>21.04</v>
      </c>
      <c r="ES121" s="117">
        <f t="shared" si="92"/>
        <v>1207</v>
      </c>
      <c r="ET121" s="432"/>
      <c r="EU121" s="116">
        <f t="shared" si="92"/>
        <v>35.6</v>
      </c>
      <c r="EV121" s="117">
        <f t="shared" si="92"/>
        <v>4480</v>
      </c>
      <c r="EW121" s="116">
        <f t="shared" si="92"/>
        <v>18.61</v>
      </c>
      <c r="EX121" s="116">
        <f t="shared" si="92"/>
        <v>1.46</v>
      </c>
      <c r="EY121" s="116">
        <f t="shared" si="92"/>
        <v>17.75</v>
      </c>
      <c r="EZ121" s="117">
        <f t="shared" si="92"/>
        <v>4150</v>
      </c>
      <c r="FA121" s="117">
        <f t="shared" si="92"/>
        <v>10</v>
      </c>
      <c r="FB121" s="116">
        <f t="shared" si="92"/>
        <v>40.589999999999996</v>
      </c>
      <c r="FC121" s="117">
        <f t="shared" si="92"/>
        <v>3656</v>
      </c>
      <c r="FD121" s="116">
        <f t="shared" si="92"/>
        <v>22.14</v>
      </c>
      <c r="FE121" s="116">
        <f t="shared" si="92"/>
        <v>3.5999999999999996</v>
      </c>
      <c r="FF121" s="116">
        <f t="shared" si="92"/>
        <v>17.53</v>
      </c>
      <c r="FG121" s="117">
        <f t="shared" si="92"/>
        <v>3560</v>
      </c>
      <c r="FH121" s="432"/>
      <c r="FI121" s="116">
        <f t="shared" si="92"/>
        <v>5.5299999999999985</v>
      </c>
      <c r="FJ121" s="117">
        <f t="shared" si="92"/>
        <v>360</v>
      </c>
      <c r="FK121" s="116">
        <f t="shared" si="92"/>
        <v>0.84</v>
      </c>
      <c r="FL121" s="116">
        <f t="shared" si="92"/>
        <v>0.45999999999999996</v>
      </c>
      <c r="FM121" s="116">
        <f t="shared" si="92"/>
        <v>0.73</v>
      </c>
      <c r="FN121" s="117">
        <f t="shared" si="92"/>
        <v>236</v>
      </c>
      <c r="FO121" s="432"/>
      <c r="FP121" s="116">
        <f>FP90</f>
        <v>495.61</v>
      </c>
      <c r="FQ121" s="117">
        <f t="shared" si="92"/>
        <v>21133</v>
      </c>
      <c r="FR121" s="116">
        <f t="shared" si="92"/>
        <v>429.59999999999997</v>
      </c>
      <c r="FS121" s="116">
        <f t="shared" si="92"/>
        <v>29.21</v>
      </c>
      <c r="FT121" s="116">
        <f t="shared" si="92"/>
        <v>429.1600000000001</v>
      </c>
      <c r="FU121" s="117">
        <f t="shared" si="92"/>
        <v>13821</v>
      </c>
      <c r="FV121" s="432"/>
      <c r="FW121" s="116">
        <f t="shared" si="92"/>
        <v>179.59</v>
      </c>
      <c r="FX121" s="117">
        <f t="shared" si="92"/>
        <v>8051</v>
      </c>
      <c r="FY121" s="116">
        <f t="shared" si="92"/>
        <v>182.44</v>
      </c>
      <c r="FZ121" s="116">
        <f t="shared" si="92"/>
        <v>57.81</v>
      </c>
      <c r="GA121" s="116">
        <f t="shared" si="92"/>
        <v>186.11</v>
      </c>
      <c r="GB121" s="117">
        <f t="shared" si="92"/>
        <v>7637</v>
      </c>
      <c r="GC121" s="432"/>
      <c r="GD121" s="467">
        <f t="shared" si="34"/>
        <v>0</v>
      </c>
      <c r="GE121" s="116">
        <f t="shared" si="92"/>
        <v>10525.89</v>
      </c>
      <c r="GF121" s="117">
        <f t="shared" si="92"/>
        <v>733385</v>
      </c>
      <c r="GG121" s="116">
        <f t="shared" si="92"/>
        <v>8176.549999999998</v>
      </c>
      <c r="GH121" s="116">
        <f t="shared" si="92"/>
        <v>766.58</v>
      </c>
      <c r="GI121" s="116">
        <f t="shared" si="92"/>
        <v>7880.399999999997</v>
      </c>
      <c r="GJ121" s="117">
        <f t="shared" si="92"/>
        <v>650955</v>
      </c>
      <c r="GK121" s="432"/>
      <c r="GS121" s="12"/>
      <c r="GT121" s="65"/>
      <c r="GU121" s="65"/>
      <c r="GV121" s="65"/>
      <c r="GW121" s="65"/>
      <c r="GX121" s="12"/>
    </row>
    <row r="122" spans="2:206" ht="18">
      <c r="B122" s="16"/>
      <c r="C122" s="118" t="s">
        <v>366</v>
      </c>
      <c r="D122" s="335">
        <f>D90+D120</f>
        <v>455.45</v>
      </c>
      <c r="E122" s="335">
        <f aca="true" t="shared" si="93" ref="E122:BZ122">E90+E120</f>
        <v>37449</v>
      </c>
      <c r="F122" s="335">
        <f t="shared" si="93"/>
        <v>386.9200000000001</v>
      </c>
      <c r="G122" s="335">
        <f t="shared" si="93"/>
        <v>62.129999999999995</v>
      </c>
      <c r="H122" s="335">
        <f t="shared" si="93"/>
        <v>379.88000000000005</v>
      </c>
      <c r="I122" s="335">
        <f t="shared" si="93"/>
        <v>35389</v>
      </c>
      <c r="J122" s="433"/>
      <c r="K122" s="335">
        <f t="shared" si="93"/>
        <v>244.93999999999997</v>
      </c>
      <c r="L122" s="335">
        <f t="shared" si="93"/>
        <v>13261</v>
      </c>
      <c r="M122" s="335">
        <f t="shared" si="93"/>
        <v>229.51</v>
      </c>
      <c r="N122" s="335">
        <f t="shared" si="93"/>
        <v>18.799999999999997</v>
      </c>
      <c r="O122" s="335">
        <f t="shared" si="93"/>
        <v>234.28</v>
      </c>
      <c r="P122" s="335">
        <f t="shared" si="93"/>
        <v>9940</v>
      </c>
      <c r="Q122" s="433"/>
      <c r="R122" s="335">
        <f t="shared" si="93"/>
        <v>615.68</v>
      </c>
      <c r="S122" s="335">
        <f t="shared" si="93"/>
        <v>37038</v>
      </c>
      <c r="T122" s="335">
        <f t="shared" si="93"/>
        <v>461.85999999999996</v>
      </c>
      <c r="U122" s="335">
        <f t="shared" si="93"/>
        <v>51.230000000000004</v>
      </c>
      <c r="V122" s="335">
        <f t="shared" si="93"/>
        <v>460.86999999999995</v>
      </c>
      <c r="W122" s="335">
        <f t="shared" si="93"/>
        <v>25278</v>
      </c>
      <c r="X122" s="433"/>
      <c r="Y122" s="335">
        <f t="shared" si="93"/>
        <v>1222.12</v>
      </c>
      <c r="Z122" s="335">
        <f t="shared" si="93"/>
        <v>30718</v>
      </c>
      <c r="AA122" s="335">
        <f t="shared" si="93"/>
        <v>504.6600000000001</v>
      </c>
      <c r="AB122" s="335">
        <f t="shared" si="93"/>
        <v>38.720000000000006</v>
      </c>
      <c r="AC122" s="335">
        <f t="shared" si="93"/>
        <v>495.2900000000001</v>
      </c>
      <c r="AD122" s="335">
        <f t="shared" si="93"/>
        <v>20199</v>
      </c>
      <c r="AE122" s="433"/>
      <c r="AF122" s="335">
        <f t="shared" si="93"/>
        <v>487.83</v>
      </c>
      <c r="AG122" s="335">
        <f t="shared" si="93"/>
        <v>27240</v>
      </c>
      <c r="AH122" s="335">
        <f t="shared" si="93"/>
        <v>424.25</v>
      </c>
      <c r="AI122" s="335">
        <f t="shared" si="93"/>
        <v>51.11000000000001</v>
      </c>
      <c r="AJ122" s="335">
        <f t="shared" si="93"/>
        <v>312.42999999999995</v>
      </c>
      <c r="AK122" s="335">
        <f t="shared" si="93"/>
        <v>19822</v>
      </c>
      <c r="AL122" s="433"/>
      <c r="AM122" s="335">
        <f t="shared" si="93"/>
        <v>276.86000000000007</v>
      </c>
      <c r="AN122" s="335">
        <f t="shared" si="93"/>
        <v>22285</v>
      </c>
      <c r="AO122" s="335">
        <f t="shared" si="93"/>
        <v>176.13000000000002</v>
      </c>
      <c r="AP122" s="335">
        <f t="shared" si="93"/>
        <v>14.42</v>
      </c>
      <c r="AQ122" s="335">
        <f t="shared" si="93"/>
        <v>165.74</v>
      </c>
      <c r="AR122" s="335">
        <f t="shared" si="93"/>
        <v>17952</v>
      </c>
      <c r="AS122" s="433"/>
      <c r="AT122" s="335">
        <f t="shared" si="93"/>
        <v>545.6299999999999</v>
      </c>
      <c r="AU122" s="335">
        <f t="shared" si="93"/>
        <v>51031</v>
      </c>
      <c r="AV122" s="335">
        <f t="shared" si="93"/>
        <v>475.76</v>
      </c>
      <c r="AW122" s="335">
        <f t="shared" si="93"/>
        <v>43.72</v>
      </c>
      <c r="AX122" s="335">
        <f t="shared" si="93"/>
        <v>459.13000000000005</v>
      </c>
      <c r="AY122" s="335">
        <f t="shared" si="93"/>
        <v>42105</v>
      </c>
      <c r="AZ122" s="433"/>
      <c r="BA122" s="335">
        <f t="shared" si="93"/>
        <v>1679.45</v>
      </c>
      <c r="BB122" s="335">
        <f t="shared" si="93"/>
        <v>87606</v>
      </c>
      <c r="BC122" s="335">
        <f t="shared" si="93"/>
        <v>1495.01</v>
      </c>
      <c r="BD122" s="335">
        <f t="shared" si="93"/>
        <v>0</v>
      </c>
      <c r="BE122" s="335">
        <f t="shared" si="93"/>
        <v>1495.51</v>
      </c>
      <c r="BF122" s="335">
        <f t="shared" si="93"/>
        <v>68645</v>
      </c>
      <c r="BG122" s="433"/>
      <c r="BH122" s="335">
        <f t="shared" si="93"/>
        <v>462.48</v>
      </c>
      <c r="BI122" s="335">
        <f t="shared" si="93"/>
        <v>57884</v>
      </c>
      <c r="BJ122" s="335">
        <f t="shared" si="93"/>
        <v>486.73999999999995</v>
      </c>
      <c r="BK122" s="335">
        <f t="shared" si="93"/>
        <v>15</v>
      </c>
      <c r="BL122" s="335">
        <f t="shared" si="93"/>
        <v>473.57</v>
      </c>
      <c r="BM122" s="335">
        <f t="shared" si="93"/>
        <v>57298</v>
      </c>
      <c r="BN122" s="433"/>
      <c r="BO122" s="335">
        <f t="shared" si="93"/>
        <v>275.79</v>
      </c>
      <c r="BP122" s="335">
        <f t="shared" si="93"/>
        <v>30691</v>
      </c>
      <c r="BQ122" s="335">
        <f t="shared" si="93"/>
        <v>324.65999999999997</v>
      </c>
      <c r="BR122" s="335">
        <f t="shared" si="93"/>
        <v>13.23</v>
      </c>
      <c r="BS122" s="335">
        <f t="shared" si="93"/>
        <v>323.39000000000004</v>
      </c>
      <c r="BT122" s="335">
        <f t="shared" si="93"/>
        <v>28365</v>
      </c>
      <c r="BU122" s="433"/>
      <c r="BV122" s="335">
        <f t="shared" si="93"/>
        <v>696.64</v>
      </c>
      <c r="BW122" s="335">
        <f t="shared" si="93"/>
        <v>71338</v>
      </c>
      <c r="BX122" s="335">
        <f t="shared" si="93"/>
        <v>690.35</v>
      </c>
      <c r="BY122" s="335">
        <f t="shared" si="93"/>
        <v>125.33000000000001</v>
      </c>
      <c r="BZ122" s="335">
        <f t="shared" si="93"/>
        <v>670.0200000000001</v>
      </c>
      <c r="CA122" s="335">
        <f aca="true" t="shared" si="94" ref="CA122:EW122">CA90+CA120</f>
        <v>60578</v>
      </c>
      <c r="CB122" s="433"/>
      <c r="CC122" s="335">
        <f t="shared" si="94"/>
        <v>332.36</v>
      </c>
      <c r="CD122" s="335">
        <f t="shared" si="94"/>
        <v>14390</v>
      </c>
      <c r="CE122" s="335">
        <f t="shared" si="94"/>
        <v>212.89000000000001</v>
      </c>
      <c r="CF122" s="335">
        <f t="shared" si="94"/>
        <v>44.33</v>
      </c>
      <c r="CG122" s="335">
        <f t="shared" si="94"/>
        <v>210.38999999999996</v>
      </c>
      <c r="CH122" s="335">
        <f t="shared" si="94"/>
        <v>13385</v>
      </c>
      <c r="CI122" s="433"/>
      <c r="CJ122" s="335">
        <f t="shared" si="94"/>
        <v>643.86</v>
      </c>
      <c r="CK122" s="335">
        <f t="shared" si="94"/>
        <v>39015</v>
      </c>
      <c r="CL122" s="335">
        <f t="shared" si="94"/>
        <v>513.6599999999999</v>
      </c>
      <c r="CM122" s="335">
        <f t="shared" si="94"/>
        <v>28.1</v>
      </c>
      <c r="CN122" s="335">
        <f t="shared" si="94"/>
        <v>506.74999999999994</v>
      </c>
      <c r="CO122" s="335">
        <f t="shared" si="94"/>
        <v>38095</v>
      </c>
      <c r="CP122" s="433"/>
      <c r="CQ122" s="335">
        <f t="shared" si="94"/>
        <v>456.7</v>
      </c>
      <c r="CR122" s="335">
        <f t="shared" si="94"/>
        <v>35970</v>
      </c>
      <c r="CS122" s="335">
        <f t="shared" si="94"/>
        <v>337.91</v>
      </c>
      <c r="CT122" s="335">
        <f t="shared" si="94"/>
        <v>19.2</v>
      </c>
      <c r="CU122" s="335">
        <f t="shared" si="94"/>
        <v>336.9400000000001</v>
      </c>
      <c r="CV122" s="335">
        <f t="shared" si="94"/>
        <v>37897</v>
      </c>
      <c r="CW122" s="433"/>
      <c r="CX122" s="335">
        <f t="shared" si="94"/>
        <v>514.0299999999999</v>
      </c>
      <c r="CY122" s="335">
        <f t="shared" si="94"/>
        <v>34881</v>
      </c>
      <c r="CZ122" s="335">
        <f t="shared" si="94"/>
        <v>543.8</v>
      </c>
      <c r="DA122" s="335">
        <f t="shared" si="94"/>
        <v>114.04</v>
      </c>
      <c r="DB122" s="335">
        <f t="shared" si="94"/>
        <v>531.9499999999999</v>
      </c>
      <c r="DC122" s="335">
        <f t="shared" si="94"/>
        <v>35109</v>
      </c>
      <c r="DD122" s="433"/>
      <c r="DE122" s="335">
        <f t="shared" si="94"/>
        <v>273.48</v>
      </c>
      <c r="DF122" s="335">
        <f t="shared" si="94"/>
        <v>55411</v>
      </c>
      <c r="DG122" s="335">
        <f t="shared" si="94"/>
        <v>269.96999999999997</v>
      </c>
      <c r="DH122" s="335">
        <f t="shared" si="94"/>
        <v>20.23</v>
      </c>
      <c r="DI122" s="335">
        <f t="shared" si="94"/>
        <v>273.51</v>
      </c>
      <c r="DJ122" s="335">
        <f t="shared" si="94"/>
        <v>69975</v>
      </c>
      <c r="DK122" s="433"/>
      <c r="DL122" s="335">
        <f t="shared" si="94"/>
        <v>63.629999999999995</v>
      </c>
      <c r="DM122" s="335">
        <f t="shared" si="94"/>
        <v>12188</v>
      </c>
      <c r="DN122" s="335">
        <f t="shared" si="94"/>
        <v>54</v>
      </c>
      <c r="DO122" s="335">
        <f t="shared" si="94"/>
        <v>10.59</v>
      </c>
      <c r="DP122" s="335">
        <f t="shared" si="94"/>
        <v>65.9</v>
      </c>
      <c r="DQ122" s="335">
        <f t="shared" si="94"/>
        <v>8303</v>
      </c>
      <c r="DR122" s="433"/>
      <c r="DS122" s="335">
        <f t="shared" si="94"/>
        <v>59.339999999999996</v>
      </c>
      <c r="DT122" s="335">
        <f t="shared" si="94"/>
        <v>2376</v>
      </c>
      <c r="DU122" s="335">
        <f t="shared" si="94"/>
        <v>12.73</v>
      </c>
      <c r="DV122" s="335">
        <f t="shared" si="94"/>
        <v>1.16</v>
      </c>
      <c r="DW122" s="335">
        <f t="shared" si="94"/>
        <v>11.32</v>
      </c>
      <c r="DX122" s="335">
        <f t="shared" si="94"/>
        <v>1808</v>
      </c>
      <c r="DY122" s="433"/>
      <c r="DZ122" s="335">
        <f t="shared" si="94"/>
        <v>296.45</v>
      </c>
      <c r="EA122" s="335">
        <f t="shared" si="94"/>
        <v>24465</v>
      </c>
      <c r="EB122" s="335">
        <f t="shared" si="94"/>
        <v>210.98</v>
      </c>
      <c r="EC122" s="335">
        <f t="shared" si="94"/>
        <v>44.49</v>
      </c>
      <c r="ED122" s="335">
        <f t="shared" si="94"/>
        <v>207.62</v>
      </c>
      <c r="EE122" s="335">
        <f t="shared" si="94"/>
        <v>20369</v>
      </c>
      <c r="EF122" s="433"/>
      <c r="EG122" s="335">
        <f t="shared" si="94"/>
        <v>54.519999999999996</v>
      </c>
      <c r="EH122" s="335">
        <f t="shared" si="94"/>
        <v>8537</v>
      </c>
      <c r="EI122" s="335">
        <f t="shared" si="94"/>
        <v>98.53000000000002</v>
      </c>
      <c r="EJ122" s="335">
        <f t="shared" si="94"/>
        <v>8</v>
      </c>
      <c r="EK122" s="335">
        <f t="shared" si="94"/>
        <v>81.24000000000001</v>
      </c>
      <c r="EL122" s="335">
        <f t="shared" si="94"/>
        <v>10765</v>
      </c>
      <c r="EM122" s="433"/>
      <c r="EN122" s="335">
        <f t="shared" si="94"/>
        <v>111.72999999999999</v>
      </c>
      <c r="EO122" s="335">
        <f t="shared" si="94"/>
        <v>1931</v>
      </c>
      <c r="EP122" s="335">
        <f t="shared" si="94"/>
        <v>26.740000000000002</v>
      </c>
      <c r="EQ122" s="335">
        <f t="shared" si="94"/>
        <v>1.9400000000000002</v>
      </c>
      <c r="ER122" s="335">
        <f t="shared" si="94"/>
        <v>21.04</v>
      </c>
      <c r="ES122" s="335">
        <f t="shared" si="94"/>
        <v>1207</v>
      </c>
      <c r="ET122" s="433"/>
      <c r="EU122" s="335">
        <f t="shared" si="94"/>
        <v>35.6</v>
      </c>
      <c r="EV122" s="335">
        <f t="shared" si="94"/>
        <v>4480</v>
      </c>
      <c r="EW122" s="335">
        <f t="shared" si="94"/>
        <v>27.61</v>
      </c>
      <c r="EX122" s="335">
        <f aca="true" t="shared" si="95" ref="EX122:GJ122">EX90+EX120</f>
        <v>2.61</v>
      </c>
      <c r="EY122" s="335">
        <f t="shared" si="95"/>
        <v>28.75</v>
      </c>
      <c r="EZ122" s="335">
        <f t="shared" si="95"/>
        <v>4159</v>
      </c>
      <c r="FA122" s="335">
        <f t="shared" si="95"/>
        <v>10</v>
      </c>
      <c r="FB122" s="335">
        <f t="shared" si="95"/>
        <v>40.589999999999996</v>
      </c>
      <c r="FC122" s="335">
        <f t="shared" si="95"/>
        <v>3656</v>
      </c>
      <c r="FD122" s="335">
        <f t="shared" si="95"/>
        <v>22.14</v>
      </c>
      <c r="FE122" s="335">
        <f t="shared" si="95"/>
        <v>3.5999999999999996</v>
      </c>
      <c r="FF122" s="335">
        <f t="shared" si="95"/>
        <v>17.53</v>
      </c>
      <c r="FG122" s="335">
        <f t="shared" si="95"/>
        <v>3560</v>
      </c>
      <c r="FH122" s="433"/>
      <c r="FI122" s="335">
        <f t="shared" si="95"/>
        <v>5.5299999999999985</v>
      </c>
      <c r="FJ122" s="335">
        <f t="shared" si="95"/>
        <v>360</v>
      </c>
      <c r="FK122" s="335">
        <f t="shared" si="95"/>
        <v>0.84</v>
      </c>
      <c r="FL122" s="335">
        <f t="shared" si="95"/>
        <v>0.45999999999999996</v>
      </c>
      <c r="FM122" s="335">
        <f t="shared" si="95"/>
        <v>0.73</v>
      </c>
      <c r="FN122" s="335">
        <f t="shared" si="95"/>
        <v>236</v>
      </c>
      <c r="FO122" s="433"/>
      <c r="FP122" s="335">
        <f t="shared" si="95"/>
        <v>495.61</v>
      </c>
      <c r="FQ122" s="335">
        <f t="shared" si="95"/>
        <v>21133</v>
      </c>
      <c r="FR122" s="335">
        <f t="shared" si="95"/>
        <v>450.09999999999997</v>
      </c>
      <c r="FS122" s="335">
        <f t="shared" si="95"/>
        <v>30.41</v>
      </c>
      <c r="FT122" s="335">
        <f t="shared" si="95"/>
        <v>452.2700000000001</v>
      </c>
      <c r="FU122" s="335">
        <f t="shared" si="95"/>
        <v>13821</v>
      </c>
      <c r="FV122" s="433"/>
      <c r="FW122" s="335">
        <f t="shared" si="95"/>
        <v>179.59</v>
      </c>
      <c r="FX122" s="335">
        <f t="shared" si="95"/>
        <v>8051</v>
      </c>
      <c r="FY122" s="335">
        <f t="shared" si="95"/>
        <v>182.44</v>
      </c>
      <c r="FZ122" s="335">
        <f t="shared" si="95"/>
        <v>57.81</v>
      </c>
      <c r="GA122" s="335">
        <f t="shared" si="95"/>
        <v>186.11</v>
      </c>
      <c r="GB122" s="335">
        <f t="shared" si="95"/>
        <v>7637</v>
      </c>
      <c r="GC122" s="433"/>
      <c r="GD122" s="469"/>
      <c r="GE122" s="335">
        <f t="shared" si="95"/>
        <v>10525.89</v>
      </c>
      <c r="GF122" s="335">
        <f t="shared" si="95"/>
        <v>733385</v>
      </c>
      <c r="GG122" s="335">
        <f t="shared" si="95"/>
        <v>8620.189999999999</v>
      </c>
      <c r="GH122" s="335">
        <f t="shared" si="95"/>
        <v>820.6600000000001</v>
      </c>
      <c r="GI122" s="335">
        <f t="shared" si="95"/>
        <v>8402.159999999996</v>
      </c>
      <c r="GJ122" s="368">
        <f t="shared" si="95"/>
        <v>651134</v>
      </c>
      <c r="GK122" s="433"/>
      <c r="GS122" s="12"/>
      <c r="GT122" s="65"/>
      <c r="GU122" s="65"/>
      <c r="GV122" s="65"/>
      <c r="GW122" s="65"/>
      <c r="GX122" s="12"/>
    </row>
    <row r="123" spans="2:206" ht="12.75">
      <c r="B123" s="16"/>
      <c r="EB123" s="16" t="s">
        <v>6</v>
      </c>
      <c r="GS123" s="12"/>
      <c r="GT123" s="65"/>
      <c r="GU123" s="65"/>
      <c r="GV123" s="65"/>
      <c r="GW123" s="65"/>
      <c r="GX123" s="12"/>
    </row>
    <row r="124" spans="18:206" ht="12.75">
      <c r="R124" s="303"/>
      <c r="S124" s="303"/>
      <c r="CS124" s="333"/>
      <c r="GS124" s="12"/>
      <c r="GT124" s="65"/>
      <c r="GU124" s="65"/>
      <c r="GV124" s="65"/>
      <c r="GW124" s="65"/>
      <c r="GX124" s="12"/>
    </row>
    <row r="125" spans="18:206" ht="12.75">
      <c r="R125" s="303"/>
      <c r="S125" s="303"/>
      <c r="EB125" s="16" t="s">
        <v>6</v>
      </c>
      <c r="FS125" s="16" t="s">
        <v>309</v>
      </c>
      <c r="GS125" s="12"/>
      <c r="GT125" s="65"/>
      <c r="GU125" s="65"/>
      <c r="GV125" s="65"/>
      <c r="GW125" s="65"/>
      <c r="GX125" s="12"/>
    </row>
    <row r="126" spans="18:206" ht="12.75">
      <c r="R126" s="303"/>
      <c r="S126" s="303"/>
      <c r="CL126" s="16" t="s">
        <v>342</v>
      </c>
      <c r="GS126" s="12"/>
      <c r="GT126" s="65"/>
      <c r="GU126" s="65"/>
      <c r="GV126" s="65"/>
      <c r="GW126" s="65"/>
      <c r="GX126" s="12"/>
    </row>
    <row r="127" spans="18:206" ht="12.75">
      <c r="R127" s="303"/>
      <c r="S127" s="303"/>
      <c r="AV127" s="16" t="s">
        <v>321</v>
      </c>
      <c r="GS127" s="12"/>
      <c r="GT127" s="65"/>
      <c r="GU127" s="65"/>
      <c r="GV127" s="65"/>
      <c r="GW127" s="65"/>
      <c r="GX127" s="12"/>
    </row>
    <row r="128" spans="18:206" ht="12.75">
      <c r="R128" s="303"/>
      <c r="S128" s="303"/>
      <c r="CL128" s="16">
        <v>2000</v>
      </c>
      <c r="CM128" s="16">
        <v>0</v>
      </c>
      <c r="CN128" s="16">
        <f>IF(CL128&lt;=2999,0,IF(CL128&lt;=5999,20,IF(CL128&lt;=8999,80,IF(CL128&lt;=11999,150,200))))</f>
        <v>0</v>
      </c>
      <c r="GS128" s="12"/>
      <c r="GT128" s="65"/>
      <c r="GU128" s="65"/>
      <c r="GV128" s="65"/>
      <c r="GW128" s="65"/>
      <c r="GX128" s="12"/>
    </row>
    <row r="129" spans="18:206" ht="12.75">
      <c r="R129" s="303"/>
      <c r="S129" s="303"/>
      <c r="CL129" s="16">
        <v>5999</v>
      </c>
      <c r="CM129" s="16">
        <v>20</v>
      </c>
      <c r="CN129" s="16">
        <f>IF(CL129&lt;=2999,0,IF(CL129&lt;=5999,20,IF(CL129&lt;=8999,80,IF(CL129&lt;=11999,150,200))))</f>
        <v>20</v>
      </c>
      <c r="GS129" s="12"/>
      <c r="GT129" s="65"/>
      <c r="GU129" s="65"/>
      <c r="GV129" s="65"/>
      <c r="GW129" s="65"/>
      <c r="GX129" s="12"/>
    </row>
    <row r="130" spans="18:206" ht="12.75">
      <c r="R130" s="303"/>
      <c r="S130" s="303"/>
      <c r="CL130" s="16">
        <v>8999</v>
      </c>
      <c r="CM130" s="16">
        <v>80</v>
      </c>
      <c r="CN130" s="16">
        <f>IF(CL130&lt;=2999,0,IF(CL130&lt;=5999,20,IF(CL130&lt;=8999,80,IF(CL130&lt;=11999,150,200))))</f>
        <v>80</v>
      </c>
      <c r="GS130" s="12"/>
      <c r="GT130" s="65"/>
      <c r="GU130" s="65"/>
      <c r="GV130" s="65"/>
      <c r="GW130" s="65"/>
      <c r="GX130" s="12"/>
    </row>
    <row r="131" spans="18:206" ht="12.75">
      <c r="R131" s="303"/>
      <c r="S131" s="303"/>
      <c r="CL131" s="16">
        <v>11999</v>
      </c>
      <c r="CM131" s="16">
        <v>150</v>
      </c>
      <c r="CN131" s="16">
        <f>IF(CL131&lt;=2999,0,IF(CL131&lt;=5999,20,IF(CL131&lt;=8999,80,IF(CL131&lt;=11999,150,200))))</f>
        <v>150</v>
      </c>
      <c r="GS131" s="12"/>
      <c r="GT131" s="65"/>
      <c r="GU131" s="65"/>
      <c r="GV131" s="65"/>
      <c r="GW131" s="65"/>
      <c r="GX131" s="12"/>
    </row>
    <row r="132" spans="18:206" ht="12.75">
      <c r="R132" s="303"/>
      <c r="S132" s="303"/>
      <c r="CL132" s="16">
        <v>12000</v>
      </c>
      <c r="CM132" s="16">
        <v>200</v>
      </c>
      <c r="CN132" s="16">
        <f>IF(CL132&lt;=2999,0,IF(CL132&lt;=5999,20,IF(CL132&lt;=8999,80,IF(CL132&lt;=11999,150,200))))</f>
        <v>200</v>
      </c>
      <c r="GS132" s="12"/>
      <c r="GT132" s="65"/>
      <c r="GU132" s="65"/>
      <c r="GV132" s="65"/>
      <c r="GW132" s="65"/>
      <c r="GX132" s="12"/>
    </row>
    <row r="133" spans="18:206" ht="12.75">
      <c r="R133" s="303"/>
      <c r="S133" s="303"/>
      <c r="GS133" s="12"/>
      <c r="GT133" s="65"/>
      <c r="GU133" s="65"/>
      <c r="GV133" s="65"/>
      <c r="GW133" s="65"/>
      <c r="GX133" s="12"/>
    </row>
    <row r="134" spans="18:206" ht="12.75">
      <c r="R134" s="303"/>
      <c r="S134" s="303"/>
      <c r="GS134" s="12"/>
      <c r="GT134" s="65"/>
      <c r="GU134" s="65"/>
      <c r="GV134" s="65"/>
      <c r="GW134" s="65"/>
      <c r="GX134" s="12"/>
    </row>
    <row r="135" spans="18:206" ht="12.75">
      <c r="R135" s="303"/>
      <c r="S135" s="303"/>
      <c r="GS135" s="12"/>
      <c r="GT135" s="65"/>
      <c r="GU135" s="65"/>
      <c r="GV135" s="65"/>
      <c r="GW135" s="65"/>
      <c r="GX135" s="12"/>
    </row>
    <row r="136" spans="18:206" ht="12.75">
      <c r="R136" s="303"/>
      <c r="S136" s="303"/>
      <c r="GS136" s="12"/>
      <c r="GT136" s="65"/>
      <c r="GU136" s="65"/>
      <c r="GV136" s="65"/>
      <c r="GW136" s="65"/>
      <c r="GX136" s="12"/>
    </row>
    <row r="137" spans="18:206" ht="12.75">
      <c r="R137" s="303"/>
      <c r="S137" s="303"/>
      <c r="GS137" s="12"/>
      <c r="GT137" s="65"/>
      <c r="GU137" s="65"/>
      <c r="GV137" s="65"/>
      <c r="GW137" s="65"/>
      <c r="GX137" s="12"/>
    </row>
    <row r="138" spans="18:206" ht="12.75">
      <c r="R138" s="303"/>
      <c r="S138" s="303"/>
      <c r="GS138" s="12"/>
      <c r="GT138" s="65"/>
      <c r="GU138" s="65"/>
      <c r="GV138" s="65"/>
      <c r="GW138" s="65"/>
      <c r="GX138" s="12"/>
    </row>
    <row r="139" spans="18:206" ht="12.75">
      <c r="R139" s="303"/>
      <c r="S139" s="303"/>
      <c r="GS139" s="12"/>
      <c r="GT139" s="65"/>
      <c r="GU139" s="65"/>
      <c r="GV139" s="65"/>
      <c r="GW139" s="65"/>
      <c r="GX139" s="12"/>
    </row>
    <row r="140" spans="18:206" ht="12.75">
      <c r="R140" s="303"/>
      <c r="S140" s="303"/>
      <c r="GS140" s="12"/>
      <c r="GT140" s="65"/>
      <c r="GU140" s="65"/>
      <c r="GV140" s="65"/>
      <c r="GW140" s="65"/>
      <c r="GX140" s="12"/>
    </row>
    <row r="141" spans="18:206" ht="12.75">
      <c r="R141" s="303"/>
      <c r="S141" s="303"/>
      <c r="GS141" s="12"/>
      <c r="GT141" s="65"/>
      <c r="GU141" s="65"/>
      <c r="GV141" s="65"/>
      <c r="GW141" s="65"/>
      <c r="GX141" s="12"/>
    </row>
    <row r="142" spans="18:206" ht="12.75">
      <c r="R142" s="303"/>
      <c r="S142" s="303"/>
      <c r="GS142" s="12"/>
      <c r="GT142" s="65"/>
      <c r="GU142" s="65"/>
      <c r="GV142" s="65"/>
      <c r="GW142" s="65"/>
      <c r="GX142" s="12"/>
    </row>
    <row r="143" spans="18:206" ht="12.75">
      <c r="R143" s="303"/>
      <c r="S143" s="303"/>
      <c r="GS143" s="12"/>
      <c r="GT143" s="65"/>
      <c r="GU143" s="65"/>
      <c r="GV143" s="65"/>
      <c r="GW143" s="65"/>
      <c r="GX143" s="12"/>
    </row>
    <row r="144" spans="18:206" ht="12.75">
      <c r="R144" s="303"/>
      <c r="S144" s="303"/>
      <c r="GS144" s="12"/>
      <c r="GT144" s="65"/>
      <c r="GU144" s="65"/>
      <c r="GV144" s="65"/>
      <c r="GW144" s="65"/>
      <c r="GX144" s="12"/>
    </row>
    <row r="145" spans="18:206" ht="12.75">
      <c r="R145" s="303"/>
      <c r="S145" s="303"/>
      <c r="GS145" s="12"/>
      <c r="GT145" s="65"/>
      <c r="GU145" s="65"/>
      <c r="GV145" s="65"/>
      <c r="GW145" s="65"/>
      <c r="GX145" s="12"/>
    </row>
    <row r="146" spans="18:206" ht="12.75">
      <c r="R146" s="303"/>
      <c r="S146" s="303"/>
      <c r="GS146" s="12"/>
      <c r="GT146" s="65"/>
      <c r="GU146" s="65"/>
      <c r="GV146" s="65"/>
      <c r="GW146" s="65"/>
      <c r="GX146" s="12"/>
    </row>
    <row r="147" spans="18:206" ht="12.75">
      <c r="R147" s="303"/>
      <c r="S147" s="303"/>
      <c r="GS147" s="12"/>
      <c r="GT147" s="65"/>
      <c r="GU147" s="65"/>
      <c r="GV147" s="65"/>
      <c r="GW147" s="65"/>
      <c r="GX147" s="12"/>
    </row>
    <row r="148" spans="18:206" ht="12.75">
      <c r="R148" s="303"/>
      <c r="S148" s="303"/>
      <c r="GS148" s="12"/>
      <c r="GT148" s="65"/>
      <c r="GU148" s="65"/>
      <c r="GV148" s="65"/>
      <c r="GW148" s="65"/>
      <c r="GX148" s="12"/>
    </row>
    <row r="149" spans="18:206" ht="12.75">
      <c r="R149" s="303"/>
      <c r="S149" s="303"/>
      <c r="GS149" s="12"/>
      <c r="GT149" s="65"/>
      <c r="GU149" s="65"/>
      <c r="GV149" s="65"/>
      <c r="GW149" s="65"/>
      <c r="GX149" s="12"/>
    </row>
    <row r="150" spans="18:206" ht="12.75">
      <c r="R150" s="303"/>
      <c r="S150" s="303"/>
      <c r="GS150" s="12"/>
      <c r="GT150" s="65"/>
      <c r="GU150" s="65"/>
      <c r="GV150" s="65"/>
      <c r="GW150" s="65"/>
      <c r="GX150" s="12"/>
    </row>
    <row r="151" spans="18:206" ht="12.75">
      <c r="R151" s="303"/>
      <c r="S151" s="303"/>
      <c r="GS151" s="12"/>
      <c r="GT151" s="65"/>
      <c r="GU151" s="65"/>
      <c r="GV151" s="65"/>
      <c r="GW151" s="65"/>
      <c r="GX151" s="12"/>
    </row>
    <row r="152" spans="18:206" ht="12.75">
      <c r="R152" s="303"/>
      <c r="S152" s="303"/>
      <c r="GS152" s="12"/>
      <c r="GT152" s="65"/>
      <c r="GU152" s="65"/>
      <c r="GV152" s="65"/>
      <c r="GW152" s="65"/>
      <c r="GX152" s="12"/>
    </row>
    <row r="153" spans="18:206" ht="12.75">
      <c r="R153" s="303"/>
      <c r="S153" s="303"/>
      <c r="GS153" s="12"/>
      <c r="GT153" s="65"/>
      <c r="GU153" s="65"/>
      <c r="GV153" s="65"/>
      <c r="GW153" s="65"/>
      <c r="GX153" s="12"/>
    </row>
    <row r="154" spans="18:206" ht="12.75">
      <c r="R154" s="303"/>
      <c r="S154" s="303"/>
      <c r="GS154" s="12"/>
      <c r="GT154" s="65"/>
      <c r="GU154" s="65"/>
      <c r="GV154" s="65"/>
      <c r="GW154" s="65"/>
      <c r="GX154" s="12"/>
    </row>
    <row r="155" spans="18:206" ht="12.75">
      <c r="R155" s="303"/>
      <c r="S155" s="303"/>
      <c r="GS155" s="12"/>
      <c r="GT155" s="65"/>
      <c r="GU155" s="65"/>
      <c r="GV155" s="65"/>
      <c r="GW155" s="65"/>
      <c r="GX155" s="12"/>
    </row>
    <row r="156" spans="18:206" ht="12.75">
      <c r="R156" s="303"/>
      <c r="S156" s="303"/>
      <c r="GS156" s="12"/>
      <c r="GT156" s="65"/>
      <c r="GU156" s="65"/>
      <c r="GV156" s="65"/>
      <c r="GW156" s="65"/>
      <c r="GX156" s="12"/>
    </row>
    <row r="157" spans="201:206" ht="12.75">
      <c r="GS157" s="12"/>
      <c r="GT157" s="65"/>
      <c r="GU157" s="65"/>
      <c r="GV157" s="65"/>
      <c r="GW157" s="65"/>
      <c r="GX157" s="12"/>
    </row>
    <row r="158" spans="201:206" ht="12.75">
      <c r="GS158" s="12"/>
      <c r="GT158" s="65"/>
      <c r="GU158" s="65"/>
      <c r="GV158" s="65"/>
      <c r="GW158" s="65"/>
      <c r="GX158" s="12"/>
    </row>
    <row r="159" spans="201:206" ht="12.75">
      <c r="GS159" s="12"/>
      <c r="GT159" s="65"/>
      <c r="GU159" s="65"/>
      <c r="GV159" s="65"/>
      <c r="GW159" s="65"/>
      <c r="GX159" s="12"/>
    </row>
    <row r="160" spans="201:206" ht="12.75">
      <c r="GS160" s="12"/>
      <c r="GT160" s="65"/>
      <c r="GU160" s="65"/>
      <c r="GV160" s="65"/>
      <c r="GW160" s="65"/>
      <c r="GX160" s="12"/>
    </row>
    <row r="161" spans="201:206" ht="12.75">
      <c r="GS161" s="12"/>
      <c r="GT161" s="65"/>
      <c r="GU161" s="65"/>
      <c r="GV161" s="65"/>
      <c r="GW161" s="65"/>
      <c r="GX161" s="12"/>
    </row>
    <row r="162" spans="201:206" ht="12.75">
      <c r="GS162" s="12"/>
      <c r="GT162" s="65"/>
      <c r="GU162" s="65"/>
      <c r="GV162" s="65"/>
      <c r="GW162" s="65"/>
      <c r="GX162" s="12"/>
    </row>
    <row r="163" spans="201:206" ht="12.75">
      <c r="GS163" s="12"/>
      <c r="GT163" s="65"/>
      <c r="GU163" s="65"/>
      <c r="GV163" s="65"/>
      <c r="GW163" s="65"/>
      <c r="GX163" s="12"/>
    </row>
    <row r="164" spans="201:206" ht="12.75">
      <c r="GS164" s="12"/>
      <c r="GT164" s="65"/>
      <c r="GU164" s="65"/>
      <c r="GV164" s="65"/>
      <c r="GW164" s="65"/>
      <c r="GX164" s="12"/>
    </row>
    <row r="165" spans="201:206" ht="12.75">
      <c r="GS165" s="12"/>
      <c r="GT165" s="65"/>
      <c r="GU165" s="65"/>
      <c r="GV165" s="65"/>
      <c r="GW165" s="65"/>
      <c r="GX165" s="12"/>
    </row>
    <row r="166" spans="201:206" ht="12.75">
      <c r="GS166" s="12"/>
      <c r="GT166" s="65"/>
      <c r="GU166" s="65"/>
      <c r="GV166" s="65"/>
      <c r="GW166" s="65"/>
      <c r="GX166" s="12"/>
    </row>
    <row r="167" spans="201:206" ht="12.75">
      <c r="GS167" s="12"/>
      <c r="GT167" s="65"/>
      <c r="GU167" s="65"/>
      <c r="GV167" s="65"/>
      <c r="GW167" s="65"/>
      <c r="GX167" s="12"/>
    </row>
    <row r="168" spans="201:206" ht="12.75">
      <c r="GS168" s="12"/>
      <c r="GT168" s="65"/>
      <c r="GU168" s="65"/>
      <c r="GV168" s="65"/>
      <c r="GW168" s="65"/>
      <c r="GX168" s="12"/>
    </row>
    <row r="169" spans="201:206" ht="12.75">
      <c r="GS169" s="12"/>
      <c r="GT169" s="65"/>
      <c r="GU169" s="65"/>
      <c r="GV169" s="65"/>
      <c r="GW169" s="65"/>
      <c r="GX169" s="12"/>
    </row>
    <row r="170" spans="201:206" ht="12.75">
      <c r="GS170" s="12"/>
      <c r="GT170" s="65"/>
      <c r="GU170" s="65"/>
      <c r="GV170" s="65"/>
      <c r="GW170" s="65"/>
      <c r="GX170" s="12"/>
    </row>
    <row r="171" spans="201:206" ht="12.75">
      <c r="GS171" s="12"/>
      <c r="GT171" s="65"/>
      <c r="GU171" s="65"/>
      <c r="GV171" s="65"/>
      <c r="GW171" s="65"/>
      <c r="GX171" s="12"/>
    </row>
    <row r="172" spans="201:206" ht="12.75">
      <c r="GS172" s="12"/>
      <c r="GT172" s="65"/>
      <c r="GU172" s="65"/>
      <c r="GV172" s="65"/>
      <c r="GW172" s="65"/>
      <c r="GX172" s="12"/>
    </row>
    <row r="173" spans="201:206" ht="12.75">
      <c r="GS173" s="12"/>
      <c r="GT173" s="65"/>
      <c r="GU173" s="65"/>
      <c r="GV173" s="65"/>
      <c r="GW173" s="65"/>
      <c r="GX173" s="12"/>
    </row>
    <row r="174" spans="201:206" ht="12.75">
      <c r="GS174" s="12"/>
      <c r="GT174" s="65"/>
      <c r="GU174" s="65"/>
      <c r="GV174" s="65"/>
      <c r="GW174" s="65"/>
      <c r="GX174" s="12"/>
    </row>
    <row r="175" spans="201:206" ht="12.75">
      <c r="GS175" s="12"/>
      <c r="GT175" s="65"/>
      <c r="GU175" s="65"/>
      <c r="GV175" s="65"/>
      <c r="GW175" s="65"/>
      <c r="GX175" s="12"/>
    </row>
    <row r="176" spans="201:206" ht="12.75">
      <c r="GS176" s="12"/>
      <c r="GT176" s="65"/>
      <c r="GU176" s="65"/>
      <c r="GV176" s="65"/>
      <c r="GW176" s="65"/>
      <c r="GX176" s="12"/>
    </row>
    <row r="177" spans="201:206" ht="12.75">
      <c r="GS177" s="12"/>
      <c r="GT177" s="65"/>
      <c r="GU177" s="65"/>
      <c r="GV177" s="65"/>
      <c r="GW177" s="65"/>
      <c r="GX177" s="12"/>
    </row>
    <row r="178" spans="201:206" ht="12.75">
      <c r="GS178" s="12"/>
      <c r="GT178" s="65"/>
      <c r="GU178" s="65"/>
      <c r="GV178" s="65"/>
      <c r="GW178" s="65"/>
      <c r="GX178" s="12"/>
    </row>
    <row r="179" spans="201:206" ht="12.75">
      <c r="GS179" s="12"/>
      <c r="GT179" s="65"/>
      <c r="GU179" s="65"/>
      <c r="GV179" s="65"/>
      <c r="GW179" s="65"/>
      <c r="GX179" s="12"/>
    </row>
    <row r="180" spans="201:206" ht="12.75">
      <c r="GS180" s="12"/>
      <c r="GT180" s="65"/>
      <c r="GU180" s="65"/>
      <c r="GV180" s="65"/>
      <c r="GW180" s="65"/>
      <c r="GX180" s="12"/>
    </row>
    <row r="181" spans="201:206" ht="12.75">
      <c r="GS181" s="12"/>
      <c r="GT181" s="65"/>
      <c r="GU181" s="65"/>
      <c r="GV181" s="65"/>
      <c r="GW181" s="65"/>
      <c r="GX181" s="12"/>
    </row>
    <row r="182" spans="201:206" ht="12.75">
      <c r="GS182" s="12"/>
      <c r="GT182" s="65"/>
      <c r="GU182" s="65"/>
      <c r="GV182" s="65"/>
      <c r="GW182" s="65"/>
      <c r="GX182" s="12"/>
    </row>
    <row r="183" spans="201:206" ht="12.75">
      <c r="GS183" s="12"/>
      <c r="GT183" s="65"/>
      <c r="GU183" s="65"/>
      <c r="GV183" s="65"/>
      <c r="GW183" s="65"/>
      <c r="GX183" s="12"/>
    </row>
    <row r="184" spans="201:206" ht="12.75">
      <c r="GS184" s="12"/>
      <c r="GT184" s="65"/>
      <c r="GU184" s="65"/>
      <c r="GV184" s="65"/>
      <c r="GW184" s="65"/>
      <c r="GX184" s="12"/>
    </row>
    <row r="185" spans="201:206" ht="12.75">
      <c r="GS185" s="12"/>
      <c r="GT185" s="65"/>
      <c r="GU185" s="65"/>
      <c r="GV185" s="65"/>
      <c r="GW185" s="65"/>
      <c r="GX185" s="12"/>
    </row>
    <row r="186" spans="201:206" ht="12.75">
      <c r="GS186" s="12"/>
      <c r="GT186" s="65"/>
      <c r="GU186" s="65"/>
      <c r="GV186" s="65"/>
      <c r="GW186" s="65"/>
      <c r="GX186" s="12"/>
    </row>
    <row r="187" spans="201:206" ht="12.75">
      <c r="GS187" s="12"/>
      <c r="GT187" s="12"/>
      <c r="GU187" s="12"/>
      <c r="GV187" s="12"/>
      <c r="GW187" s="12"/>
      <c r="GX187" s="12"/>
    </row>
    <row r="188" spans="201:206" ht="12.75">
      <c r="GS188" s="12"/>
      <c r="GT188" s="12"/>
      <c r="GU188" s="12"/>
      <c r="GV188" s="12"/>
      <c r="GW188" s="12"/>
      <c r="GX188" s="12"/>
    </row>
    <row r="189" spans="201:206" ht="12.75">
      <c r="GS189" s="12"/>
      <c r="GT189" s="12"/>
      <c r="GU189" s="12"/>
      <c r="GV189" s="12"/>
      <c r="GW189" s="12"/>
      <c r="GX189" s="12"/>
    </row>
    <row r="190" spans="201:206" ht="12.75">
      <c r="GS190" s="12"/>
      <c r="GT190" s="12"/>
      <c r="GU190" s="12"/>
      <c r="GV190" s="12"/>
      <c r="GW190" s="12"/>
      <c r="GX190" s="12"/>
    </row>
    <row r="191" spans="201:206" ht="12.75">
      <c r="GS191" s="12"/>
      <c r="GT191" s="12"/>
      <c r="GU191" s="12"/>
      <c r="GV191" s="12"/>
      <c r="GW191" s="12"/>
      <c r="GX191" s="12"/>
    </row>
    <row r="192" spans="201:206" ht="12.75">
      <c r="GS192" s="12"/>
      <c r="GT192" s="12"/>
      <c r="GU192" s="12"/>
      <c r="GV192" s="12"/>
      <c r="GW192" s="12"/>
      <c r="GX192" s="12"/>
    </row>
    <row r="193" spans="201:206" ht="12.75">
      <c r="GS193" s="12"/>
      <c r="GT193" s="12"/>
      <c r="GU193" s="12"/>
      <c r="GV193" s="12"/>
      <c r="GW193" s="12"/>
      <c r="GX193" s="12"/>
    </row>
    <row r="194" spans="201:206" ht="12.75">
      <c r="GS194" s="12"/>
      <c r="GT194" s="12"/>
      <c r="GU194" s="12"/>
      <c r="GV194" s="12"/>
      <c r="GW194" s="12"/>
      <c r="GX194" s="12"/>
    </row>
    <row r="195" spans="201:206" ht="12.75">
      <c r="GS195" s="12"/>
      <c r="GT195" s="12"/>
      <c r="GU195" s="12"/>
      <c r="GV195" s="12"/>
      <c r="GW195" s="12"/>
      <c r="GX195" s="12"/>
    </row>
    <row r="196" spans="201:206" ht="12.75">
      <c r="GS196" s="12"/>
      <c r="GT196" s="12"/>
      <c r="GU196" s="12"/>
      <c r="GV196" s="12"/>
      <c r="GW196" s="12"/>
      <c r="GX196" s="12"/>
    </row>
    <row r="197" spans="201:206" ht="12.75">
      <c r="GS197" s="12"/>
      <c r="GT197" s="12"/>
      <c r="GU197" s="12"/>
      <c r="GV197" s="12"/>
      <c r="GW197" s="12"/>
      <c r="GX197" s="12"/>
    </row>
    <row r="198" spans="201:206" ht="12.75">
      <c r="GS198" s="12"/>
      <c r="GT198" s="12"/>
      <c r="GU198" s="12"/>
      <c r="GV198" s="12"/>
      <c r="GW198" s="12"/>
      <c r="GX198" s="12"/>
    </row>
    <row r="199" spans="201:206" ht="12.75">
      <c r="GS199" s="12"/>
      <c r="GT199" s="12"/>
      <c r="GU199" s="12"/>
      <c r="GV199" s="12"/>
      <c r="GW199" s="12"/>
      <c r="GX199" s="12"/>
    </row>
    <row r="200" spans="201:206" ht="12.75">
      <c r="GS200" s="12"/>
      <c r="GT200" s="12"/>
      <c r="GU200" s="12"/>
      <c r="GV200" s="12"/>
      <c r="GW200" s="12"/>
      <c r="GX200" s="12"/>
    </row>
    <row r="201" spans="201:206" ht="12.75">
      <c r="GS201" s="12"/>
      <c r="GT201" s="12"/>
      <c r="GU201" s="12"/>
      <c r="GV201" s="12"/>
      <c r="GW201" s="12"/>
      <c r="GX201" s="12"/>
    </row>
    <row r="202" spans="201:206" ht="12.75">
      <c r="GS202" s="12"/>
      <c r="GT202" s="12"/>
      <c r="GU202" s="12"/>
      <c r="GV202" s="12"/>
      <c r="GW202" s="12"/>
      <c r="GX202" s="12"/>
    </row>
  </sheetData>
  <sheetProtection selectLockedCells="1" selectUnlockedCells="1"/>
  <mergeCells count="59">
    <mergeCell ref="B98:C98"/>
    <mergeCell ref="FP96:FU96"/>
    <mergeCell ref="FW96:GB96"/>
    <mergeCell ref="GE96:GJ96"/>
    <mergeCell ref="B97:C97"/>
    <mergeCell ref="EN96:ES96"/>
    <mergeCell ref="EU96:EZ96"/>
    <mergeCell ref="FB96:FG96"/>
    <mergeCell ref="FI96:FN96"/>
    <mergeCell ref="DL96:DQ96"/>
    <mergeCell ref="DS96:DX96"/>
    <mergeCell ref="DZ96:EE96"/>
    <mergeCell ref="EG96:EL96"/>
    <mergeCell ref="CJ96:CO96"/>
    <mergeCell ref="CQ96:CV96"/>
    <mergeCell ref="CX96:DC96"/>
    <mergeCell ref="DE96:DJ96"/>
    <mergeCell ref="BH96:BM96"/>
    <mergeCell ref="BO96:BT96"/>
    <mergeCell ref="BV96:CA96"/>
    <mergeCell ref="CC96:CH96"/>
    <mergeCell ref="AF96:AK96"/>
    <mergeCell ref="AM96:AR96"/>
    <mergeCell ref="AT96:AY96"/>
    <mergeCell ref="BA96:BF96"/>
    <mergeCell ref="D96:I96"/>
    <mergeCell ref="K96:P96"/>
    <mergeCell ref="R96:W96"/>
    <mergeCell ref="Y96:AD96"/>
    <mergeCell ref="CC2:CH2"/>
    <mergeCell ref="AF2:AK2"/>
    <mergeCell ref="AM2:AR2"/>
    <mergeCell ref="AT2:AY2"/>
    <mergeCell ref="BA2:BF2"/>
    <mergeCell ref="EN2:ES2"/>
    <mergeCell ref="CJ2:CO2"/>
    <mergeCell ref="CQ2:CV2"/>
    <mergeCell ref="DS2:DX2"/>
    <mergeCell ref="CX2:DC2"/>
    <mergeCell ref="FW2:GB2"/>
    <mergeCell ref="GE2:GJ2"/>
    <mergeCell ref="FP2:FU2"/>
    <mergeCell ref="DE2:DJ2"/>
    <mergeCell ref="EU2:EZ2"/>
    <mergeCell ref="FB2:FG2"/>
    <mergeCell ref="FI2:FN2"/>
    <mergeCell ref="DL2:DQ2"/>
    <mergeCell ref="DZ2:EE2"/>
    <mergeCell ref="EG2:EL2"/>
    <mergeCell ref="B5:C5"/>
    <mergeCell ref="BH2:BM2"/>
    <mergeCell ref="BO2:BT2"/>
    <mergeCell ref="BV2:CA2"/>
    <mergeCell ref="B4:C4"/>
    <mergeCell ref="D2:I2"/>
    <mergeCell ref="K2:P2"/>
    <mergeCell ref="R2:W2"/>
    <mergeCell ref="Y2:AD2"/>
    <mergeCell ref="B3:C3"/>
  </mergeCells>
  <printOptions headings="1"/>
  <pageMargins left="0.75" right="0.75" top="1" bottom="1" header="0.5" footer="0.5"/>
  <pageSetup horizontalDpi="600" verticalDpi="600" orientation="portrait" paperSize="9" scale="60" r:id="rId1"/>
  <headerFooter alignWithMargins="0">
    <oddFooter>&amp;CPage &amp;P</oddFooter>
  </headerFooter>
  <colBreaks count="2" manualBreakCount="2">
    <brk id="29" max="9" man="1"/>
    <brk id="82" max="9" man="1"/>
  </colBreaks>
</worksheet>
</file>

<file path=xl/worksheets/sheet50.xml><?xml version="1.0" encoding="utf-8"?>
<worksheet xmlns="http://schemas.openxmlformats.org/spreadsheetml/2006/main" xmlns:r="http://schemas.openxmlformats.org/officeDocument/2006/relationships">
  <dimension ref="A2:C35"/>
  <sheetViews>
    <sheetView workbookViewId="0" topLeftCell="A1">
      <selection activeCell="C26" sqref="C26"/>
    </sheetView>
  </sheetViews>
  <sheetFormatPr defaultColWidth="9.140625" defaultRowHeight="12.75"/>
  <cols>
    <col min="1" max="1" width="29.8515625" style="1" customWidth="1"/>
    <col min="2" max="2" width="1.28515625" style="1" customWidth="1"/>
    <col min="3" max="3" width="32.140625" style="1" customWidth="1"/>
    <col min="4" max="16384" width="9.140625" style="1" customWidth="1"/>
  </cols>
  <sheetData>
    <row r="1" ht="13.5" thickBot="1"/>
    <row r="2" spans="1:3" ht="13.5" thickBot="1">
      <c r="A2" s="7"/>
      <c r="C2" s="7"/>
    </row>
    <row r="3" spans="1:3" ht="12.75">
      <c r="A3" s="7"/>
      <c r="C3" s="8"/>
    </row>
    <row r="4" spans="1:3" ht="12.75">
      <c r="A4" s="7"/>
      <c r="C4" s="8"/>
    </row>
    <row r="5" spans="1:3" ht="12.75">
      <c r="A5" s="7"/>
      <c r="C5" s="8"/>
    </row>
    <row r="6" spans="1:3" ht="13.5" thickBot="1">
      <c r="A6" s="7"/>
      <c r="C6" s="8"/>
    </row>
    <row r="7" ht="12.75">
      <c r="C7" s="8"/>
    </row>
    <row r="8" ht="13.5" thickBot="1">
      <c r="C8" s="8"/>
    </row>
    <row r="9" ht="13.5" thickBot="1">
      <c r="A9" s="7"/>
    </row>
    <row r="10" spans="1:3" ht="13.5" thickBot="1">
      <c r="A10" s="8"/>
      <c r="C10" s="7"/>
    </row>
    <row r="11" spans="1:3" ht="12.75">
      <c r="A11" s="8"/>
      <c r="C11" s="8"/>
    </row>
    <row r="12" spans="1:3" ht="12.75">
      <c r="A12" s="8"/>
      <c r="C12" s="8"/>
    </row>
    <row r="13" spans="1:3" ht="12.75">
      <c r="A13" s="8"/>
      <c r="C13" s="8"/>
    </row>
    <row r="14" spans="1:3" ht="12.75">
      <c r="A14" s="8"/>
      <c r="C14" s="8"/>
    </row>
    <row r="15" spans="1:3" ht="12.75">
      <c r="A15" s="8"/>
      <c r="C15" s="8"/>
    </row>
    <row r="16" spans="1:3" ht="12.75">
      <c r="A16" s="8"/>
      <c r="C16" s="8"/>
    </row>
    <row r="17" spans="1:3" ht="12.75">
      <c r="A17" s="8"/>
      <c r="C17" s="8"/>
    </row>
    <row r="18" spans="1:3" ht="12.75">
      <c r="A18" s="8"/>
      <c r="C18" s="8"/>
    </row>
    <row r="19" spans="1:3" ht="12.75">
      <c r="A19" s="8"/>
      <c r="C19" s="8"/>
    </row>
    <row r="20" spans="1:3" ht="13.5" thickBot="1">
      <c r="A20" s="8"/>
      <c r="C20" s="8"/>
    </row>
    <row r="21" ht="13.5" thickBot="1">
      <c r="A21" s="8"/>
    </row>
    <row r="22" spans="1:3" ht="13.5" thickBot="1">
      <c r="A22" s="8"/>
      <c r="C22" s="7"/>
    </row>
    <row r="23" spans="1:3" ht="12.75">
      <c r="A23" s="8"/>
      <c r="C23" s="8"/>
    </row>
    <row r="24" spans="1:3" ht="12.75">
      <c r="A24" s="8"/>
      <c r="C24" s="7"/>
    </row>
    <row r="25" spans="1:3" ht="12.75">
      <c r="A25" s="8"/>
      <c r="C25" s="8"/>
    </row>
    <row r="26" spans="1:3" ht="12.75">
      <c r="A26" s="8"/>
      <c r="C26" s="7"/>
    </row>
    <row r="27" spans="1:3" ht="12.75">
      <c r="A27" s="8"/>
      <c r="C27" s="8"/>
    </row>
    <row r="28" spans="1:3" ht="12.75">
      <c r="A28" s="8"/>
      <c r="C28" s="8"/>
    </row>
    <row r="29" spans="1:3" ht="12.75">
      <c r="A29" s="8"/>
      <c r="C29" s="8"/>
    </row>
    <row r="30" spans="1:3" ht="13.5" thickBot="1">
      <c r="A30" s="8"/>
      <c r="C30" s="8"/>
    </row>
    <row r="31" ht="12.75">
      <c r="C31" s="8"/>
    </row>
    <row r="32" ht="13.5" thickBot="1">
      <c r="C32" s="8"/>
    </row>
    <row r="33" spans="1:3" ht="12.75">
      <c r="A33" s="8"/>
      <c r="C33" s="7"/>
    </row>
    <row r="34" spans="1:3" ht="12.75">
      <c r="A34" s="8"/>
      <c r="C34" s="8"/>
    </row>
    <row r="35" spans="1:3" ht="13.5" thickBot="1">
      <c r="A35" s="8"/>
      <c r="C35" s="8"/>
    </row>
  </sheetData>
  <sheetProtection password="CFB0" sheet="1" objects="1"/>
  <printOptions/>
  <pageMargins left="0.75" right="0.75" top="0.41" bottom="0.5" header="0.22" footer="0.27"/>
  <pageSetup horizontalDpi="600" verticalDpi="600" orientation="landscape" paperSize="9" r:id="rId1"/>
</worksheet>
</file>

<file path=xl/worksheets/sheet51.xml><?xml version="1.0" encoding="utf-8"?>
<worksheet xmlns="http://schemas.openxmlformats.org/spreadsheetml/2006/main" xmlns:r="http://schemas.openxmlformats.org/officeDocument/2006/relationships">
  <dimension ref="A2:C35"/>
  <sheetViews>
    <sheetView workbookViewId="0" topLeftCell="A1">
      <selection activeCell="C26" sqref="C26"/>
    </sheetView>
  </sheetViews>
  <sheetFormatPr defaultColWidth="9.140625" defaultRowHeight="12.75"/>
  <cols>
    <col min="1" max="1" width="29.8515625" style="1" customWidth="1"/>
    <col min="2" max="2" width="1.28515625" style="1" customWidth="1"/>
    <col min="3" max="3" width="32.140625" style="1" customWidth="1"/>
    <col min="4" max="16384" width="9.140625" style="1" customWidth="1"/>
  </cols>
  <sheetData>
    <row r="1" ht="13.5" thickBot="1"/>
    <row r="2" spans="1:3" ht="13.5" thickBot="1">
      <c r="A2" s="7"/>
      <c r="C2" s="7"/>
    </row>
    <row r="3" spans="1:3" ht="12.75">
      <c r="A3" s="7"/>
      <c r="C3" s="9"/>
    </row>
    <row r="4" spans="1:3" ht="12.75">
      <c r="A4" s="7"/>
      <c r="C4" s="9"/>
    </row>
    <row r="5" spans="1:3" ht="12.75">
      <c r="A5" s="7"/>
      <c r="C5" s="9"/>
    </row>
    <row r="6" spans="1:3" ht="13.5" thickBot="1">
      <c r="A6" s="7"/>
      <c r="C6" s="9"/>
    </row>
    <row r="7" ht="12.75">
      <c r="C7" s="9"/>
    </row>
    <row r="8" ht="13.5" thickBot="1">
      <c r="C8" s="9"/>
    </row>
    <row r="9" ht="13.5" thickBot="1">
      <c r="A9" s="7"/>
    </row>
    <row r="10" spans="1:3" ht="13.5" thickBot="1">
      <c r="A10" s="9"/>
      <c r="C10" s="7"/>
    </row>
    <row r="11" spans="1:3" ht="12.75">
      <c r="A11" s="9"/>
      <c r="C11" s="9"/>
    </row>
    <row r="12" spans="1:3" ht="12.75">
      <c r="A12" s="9"/>
      <c r="C12" s="9"/>
    </row>
    <row r="13" spans="1:3" ht="12.75">
      <c r="A13" s="9"/>
      <c r="C13" s="9"/>
    </row>
    <row r="14" spans="1:3" ht="12.75">
      <c r="A14" s="9"/>
      <c r="C14" s="9"/>
    </row>
    <row r="15" spans="1:3" ht="12.75">
      <c r="A15" s="9"/>
      <c r="C15" s="9"/>
    </row>
    <row r="16" spans="1:3" ht="12.75">
      <c r="A16" s="9"/>
      <c r="C16" s="9"/>
    </row>
    <row r="17" spans="1:3" ht="12.75">
      <c r="A17" s="9"/>
      <c r="C17" s="9"/>
    </row>
    <row r="18" spans="1:3" ht="12.75">
      <c r="A18" s="9"/>
      <c r="C18" s="9"/>
    </row>
    <row r="19" spans="1:3" ht="12.75">
      <c r="A19" s="9"/>
      <c r="C19" s="9"/>
    </row>
    <row r="20" spans="1:3" ht="13.5" thickBot="1">
      <c r="A20" s="9"/>
      <c r="C20" s="9"/>
    </row>
    <row r="21" ht="13.5" thickBot="1">
      <c r="A21" s="9"/>
    </row>
    <row r="22" spans="1:3" ht="13.5" thickBot="1">
      <c r="A22" s="9"/>
      <c r="C22" s="7"/>
    </row>
    <row r="23" spans="1:3" ht="12.75">
      <c r="A23" s="9"/>
      <c r="C23" s="9"/>
    </row>
    <row r="24" spans="1:3" ht="12.75">
      <c r="A24" s="9"/>
      <c r="C24" s="7"/>
    </row>
    <row r="25" spans="1:3" ht="12.75">
      <c r="A25" s="9"/>
      <c r="C25" s="9"/>
    </row>
    <row r="26" spans="1:3" ht="12.75">
      <c r="A26" s="9"/>
      <c r="C26" s="7"/>
    </row>
    <row r="27" spans="1:3" ht="12.75">
      <c r="A27" s="9"/>
      <c r="C27" s="9"/>
    </row>
    <row r="28" spans="1:3" ht="12.75">
      <c r="A28" s="9"/>
      <c r="C28" s="9"/>
    </row>
    <row r="29" spans="1:3" ht="12.75">
      <c r="A29" s="9"/>
      <c r="C29" s="9"/>
    </row>
    <row r="30" spans="1:3" ht="13.5" thickBot="1">
      <c r="A30" s="9"/>
      <c r="C30" s="9"/>
    </row>
    <row r="31" ht="12.75">
      <c r="C31" s="9"/>
    </row>
    <row r="32" ht="13.5" thickBot="1">
      <c r="C32" s="9"/>
    </row>
    <row r="33" spans="1:3" ht="12.75">
      <c r="A33" s="9"/>
      <c r="C33" s="7"/>
    </row>
    <row r="34" spans="1:3" ht="12.75">
      <c r="A34" s="9"/>
      <c r="C34" s="9"/>
    </row>
    <row r="35" spans="1:3" ht="13.5" thickBot="1">
      <c r="A35" s="9"/>
      <c r="C35" s="9"/>
    </row>
  </sheetData>
  <sheetProtection password="CFB0" sheet="1" objects="1"/>
  <printOptions/>
  <pageMargins left="0.75" right="0.75" top="0.41" bottom="0.5" header="0.22" footer="0.27"/>
  <pageSetup horizontalDpi="600" verticalDpi="600" orientation="landscape" paperSize="9" r:id="rId1"/>
</worksheet>
</file>

<file path=xl/worksheets/sheet52.xml><?xml version="1.0" encoding="utf-8"?>
<worksheet xmlns="http://schemas.openxmlformats.org/spreadsheetml/2006/main" xmlns:r="http://schemas.openxmlformats.org/officeDocument/2006/relationships">
  <dimension ref="A2:C35"/>
  <sheetViews>
    <sheetView workbookViewId="0" topLeftCell="A1">
      <selection activeCell="C26" sqref="C26"/>
    </sheetView>
  </sheetViews>
  <sheetFormatPr defaultColWidth="9.140625" defaultRowHeight="12.75"/>
  <cols>
    <col min="1" max="1" width="29.8515625" style="1" customWidth="1"/>
    <col min="2" max="2" width="1.28515625" style="1" customWidth="1"/>
    <col min="3" max="3" width="32.140625" style="1" customWidth="1"/>
    <col min="4" max="16384" width="9.140625" style="1" customWidth="1"/>
  </cols>
  <sheetData>
    <row r="1" ht="13.5" thickBot="1"/>
    <row r="2" spans="1:3" ht="13.5" thickBot="1">
      <c r="A2" s="7"/>
      <c r="C2" s="7"/>
    </row>
    <row r="3" spans="1:3" ht="12.75">
      <c r="A3" s="7"/>
      <c r="C3" s="9"/>
    </row>
    <row r="4" spans="1:3" ht="12.75">
      <c r="A4" s="7"/>
      <c r="C4" s="9"/>
    </row>
    <row r="5" spans="1:3" ht="12.75">
      <c r="A5" s="7"/>
      <c r="C5" s="9"/>
    </row>
    <row r="6" spans="1:3" ht="13.5" thickBot="1">
      <c r="A6" s="7"/>
      <c r="C6" s="9"/>
    </row>
    <row r="7" ht="12.75">
      <c r="C7" s="9"/>
    </row>
    <row r="8" ht="13.5" thickBot="1">
      <c r="C8" s="9"/>
    </row>
    <row r="9" ht="13.5" thickBot="1">
      <c r="A9" s="7"/>
    </row>
    <row r="10" spans="1:3" ht="13.5" thickBot="1">
      <c r="A10" s="9"/>
      <c r="C10" s="7"/>
    </row>
    <row r="11" spans="1:3" ht="12.75">
      <c r="A11" s="9"/>
      <c r="C11" s="9"/>
    </row>
    <row r="12" spans="1:3" ht="12.75">
      <c r="A12" s="9"/>
      <c r="C12" s="9"/>
    </row>
    <row r="13" spans="1:3" ht="12.75">
      <c r="A13" s="9"/>
      <c r="C13" s="9"/>
    </row>
    <row r="14" spans="1:3" ht="12.75">
      <c r="A14" s="9"/>
      <c r="C14" s="9"/>
    </row>
    <row r="15" spans="1:3" ht="12.75">
      <c r="A15" s="9"/>
      <c r="C15" s="9"/>
    </row>
    <row r="16" spans="1:3" ht="12.75">
      <c r="A16" s="9"/>
      <c r="C16" s="9"/>
    </row>
    <row r="17" spans="1:3" ht="12.75">
      <c r="A17" s="9"/>
      <c r="C17" s="9"/>
    </row>
    <row r="18" spans="1:3" ht="12.75">
      <c r="A18" s="9"/>
      <c r="C18" s="9"/>
    </row>
    <row r="19" spans="1:3" ht="12.75">
      <c r="A19" s="9"/>
      <c r="C19" s="9"/>
    </row>
    <row r="20" spans="1:3" ht="13.5" thickBot="1">
      <c r="A20" s="9"/>
      <c r="C20" s="9"/>
    </row>
    <row r="21" ht="13.5" thickBot="1">
      <c r="A21" s="9"/>
    </row>
    <row r="22" spans="1:3" ht="13.5" thickBot="1">
      <c r="A22" s="9"/>
      <c r="C22" s="7"/>
    </row>
    <row r="23" spans="1:3" ht="12.75">
      <c r="A23" s="9"/>
      <c r="C23" s="9"/>
    </row>
    <row r="24" spans="1:3" ht="12.75">
      <c r="A24" s="9"/>
      <c r="C24" s="7"/>
    </row>
    <row r="25" spans="1:3" ht="12.75">
      <c r="A25" s="9"/>
      <c r="C25" s="9"/>
    </row>
    <row r="26" spans="1:3" ht="12.75">
      <c r="A26" s="9"/>
      <c r="C26" s="7"/>
    </row>
    <row r="27" spans="1:3" ht="12.75">
      <c r="A27" s="9"/>
      <c r="C27" s="9"/>
    </row>
    <row r="28" spans="1:3" ht="12.75">
      <c r="A28" s="9"/>
      <c r="C28" s="9"/>
    </row>
    <row r="29" spans="1:3" ht="12.75">
      <c r="A29" s="9"/>
      <c r="C29" s="9"/>
    </row>
    <row r="30" spans="1:3" ht="13.5" thickBot="1">
      <c r="A30" s="9"/>
      <c r="C30" s="9"/>
    </row>
    <row r="31" ht="12.75">
      <c r="C31" s="9"/>
    </row>
    <row r="32" ht="13.5" thickBot="1">
      <c r="C32" s="9"/>
    </row>
    <row r="33" spans="1:3" ht="12.75">
      <c r="A33" s="9"/>
      <c r="C33" s="7"/>
    </row>
    <row r="34" spans="1:3" ht="12.75">
      <c r="A34" s="9"/>
      <c r="C34" s="9"/>
    </row>
    <row r="35" spans="1:3" ht="13.5" thickBot="1">
      <c r="A35" s="9"/>
      <c r="C35" s="9"/>
    </row>
  </sheetData>
  <sheetProtection password="CFB0" sheet="1" objects="1"/>
  <printOptions/>
  <pageMargins left="0.75" right="0.75" top="0.41" bottom="0.5" header="0.22" footer="0.27"/>
  <pageSetup horizontalDpi="600" verticalDpi="600" orientation="landscape" paperSize="9" r:id="rId1"/>
</worksheet>
</file>

<file path=xl/worksheets/sheet53.xml><?xml version="1.0" encoding="utf-8"?>
<worksheet xmlns="http://schemas.openxmlformats.org/spreadsheetml/2006/main" xmlns:r="http://schemas.openxmlformats.org/officeDocument/2006/relationships">
  <dimension ref="A2:C35"/>
  <sheetViews>
    <sheetView workbookViewId="0" topLeftCell="A1">
      <selection activeCell="C26" sqref="C26"/>
    </sheetView>
  </sheetViews>
  <sheetFormatPr defaultColWidth="9.140625" defaultRowHeight="12.75"/>
  <cols>
    <col min="1" max="1" width="29.8515625" style="1" customWidth="1"/>
    <col min="2" max="2" width="1.28515625" style="1" customWidth="1"/>
    <col min="3" max="3" width="32.140625" style="1" customWidth="1"/>
    <col min="4" max="16384" width="9.140625" style="1" customWidth="1"/>
  </cols>
  <sheetData>
    <row r="1" ht="13.5" thickBot="1"/>
    <row r="2" spans="1:3" ht="13.5" thickBot="1">
      <c r="A2" s="7"/>
      <c r="C2" s="7"/>
    </row>
    <row r="3" spans="1:3" ht="12.75">
      <c r="A3" s="7"/>
      <c r="C3"/>
    </row>
    <row r="4" spans="1:3" ht="12.75">
      <c r="A4" s="7"/>
      <c r="C4"/>
    </row>
    <row r="5" spans="1:3" ht="12.75">
      <c r="A5" s="7"/>
      <c r="C5"/>
    </row>
    <row r="6" spans="1:3" ht="13.5" thickBot="1">
      <c r="A6" s="7"/>
      <c r="C6"/>
    </row>
    <row r="7" ht="12.75">
      <c r="C7"/>
    </row>
    <row r="8" ht="13.5" thickBot="1">
      <c r="C8"/>
    </row>
    <row r="9" ht="13.5" thickBot="1">
      <c r="A9" s="7"/>
    </row>
    <row r="10" spans="1:3" ht="13.5" thickBot="1">
      <c r="A10"/>
      <c r="C10" s="7"/>
    </row>
    <row r="11" spans="1:3" ht="12.75">
      <c r="A11"/>
      <c r="C11"/>
    </row>
    <row r="12" spans="1:3" ht="12.75">
      <c r="A12"/>
      <c r="C12"/>
    </row>
    <row r="13" spans="1:3" ht="12.75">
      <c r="A13"/>
      <c r="C13"/>
    </row>
    <row r="14" spans="1:3" ht="12.75">
      <c r="A14"/>
      <c r="C14"/>
    </row>
    <row r="15" spans="1:3" ht="12.75">
      <c r="A15"/>
      <c r="C15"/>
    </row>
    <row r="16" spans="1:3" ht="12.75">
      <c r="A16"/>
      <c r="C16"/>
    </row>
    <row r="17" spans="1:3" ht="12.75">
      <c r="A17"/>
      <c r="C17"/>
    </row>
    <row r="18" spans="1:3" ht="12.75">
      <c r="A18"/>
      <c r="C18"/>
    </row>
    <row r="19" spans="1:3" ht="12.75">
      <c r="A19"/>
      <c r="C19"/>
    </row>
    <row r="20" spans="1:3" ht="13.5" thickBot="1">
      <c r="A20"/>
      <c r="C20"/>
    </row>
    <row r="21" ht="13.5" thickBot="1">
      <c r="A21"/>
    </row>
    <row r="22" spans="1:3" ht="13.5" thickBot="1">
      <c r="A22"/>
      <c r="C22" s="7"/>
    </row>
    <row r="23" spans="1:3" ht="12.75">
      <c r="A23"/>
      <c r="C23"/>
    </row>
    <row r="24" spans="1:3" ht="12.75">
      <c r="A24"/>
      <c r="C24" s="7"/>
    </row>
    <row r="25" spans="1:3" ht="12.75">
      <c r="A25"/>
      <c r="C25"/>
    </row>
    <row r="26" spans="1:3" ht="12.75">
      <c r="A26"/>
      <c r="C26" s="7"/>
    </row>
    <row r="27" spans="1:3" ht="12.75">
      <c r="A27"/>
      <c r="C27"/>
    </row>
    <row r="28" spans="1:3" ht="12.75">
      <c r="A28"/>
      <c r="C28"/>
    </row>
    <row r="29" spans="1:3" ht="12.75">
      <c r="A29"/>
      <c r="C29"/>
    </row>
    <row r="30" spans="1:3" ht="13.5" thickBot="1">
      <c r="A30"/>
      <c r="C30"/>
    </row>
    <row r="31" ht="12.75">
      <c r="C31"/>
    </row>
    <row r="32" ht="13.5" thickBot="1">
      <c r="C32"/>
    </row>
    <row r="33" spans="1:3" ht="12.75">
      <c r="A33"/>
      <c r="C33" s="7"/>
    </row>
    <row r="34" spans="1:3" ht="12.75">
      <c r="A34"/>
      <c r="C34"/>
    </row>
    <row r="35" spans="1:3" ht="13.5" thickBot="1">
      <c r="A35"/>
      <c r="C35"/>
    </row>
  </sheetData>
  <sheetProtection password="CFB0" sheet="1" objects="1"/>
  <printOptions/>
  <pageMargins left="0.75" right="0.75" top="0.41" bottom="0.5" header="0.22" footer="0.27"/>
  <pageSetup horizontalDpi="600" verticalDpi="600" orientation="landscape" paperSize="9" r:id="rId1"/>
</worksheet>
</file>

<file path=xl/worksheets/sheet54.xml><?xml version="1.0" encoding="utf-8"?>
<worksheet xmlns="http://schemas.openxmlformats.org/spreadsheetml/2006/main" xmlns:r="http://schemas.openxmlformats.org/officeDocument/2006/relationships">
  <dimension ref="A2:C35"/>
  <sheetViews>
    <sheetView workbookViewId="0" topLeftCell="A1">
      <selection activeCell="C26" sqref="C26"/>
    </sheetView>
  </sheetViews>
  <sheetFormatPr defaultColWidth="9.140625" defaultRowHeight="12.75"/>
  <cols>
    <col min="1" max="1" width="29.8515625" style="1" customWidth="1"/>
    <col min="2" max="2" width="1.28515625" style="1" customWidth="1"/>
    <col min="3" max="3" width="32.140625" style="1" customWidth="1"/>
    <col min="4" max="16384" width="9.140625" style="1" customWidth="1"/>
  </cols>
  <sheetData>
    <row r="1" ht="13.5" thickBot="1"/>
    <row r="2" spans="1:3" ht="13.5" thickBot="1">
      <c r="A2" s="7"/>
      <c r="C2" s="7"/>
    </row>
    <row r="3" spans="1:3" ht="12.75">
      <c r="A3" s="7"/>
      <c r="C3" s="8"/>
    </row>
    <row r="4" spans="1:3" ht="12.75">
      <c r="A4" s="7"/>
      <c r="C4" s="8"/>
    </row>
    <row r="5" spans="1:3" ht="12.75">
      <c r="A5" s="7"/>
      <c r="C5" s="8"/>
    </row>
    <row r="6" spans="1:3" ht="13.5" thickBot="1">
      <c r="A6" s="7"/>
      <c r="C6" s="8"/>
    </row>
    <row r="7" ht="12.75">
      <c r="C7" s="8"/>
    </row>
    <row r="8" ht="13.5" thickBot="1">
      <c r="C8" s="8"/>
    </row>
    <row r="9" ht="13.5" thickBot="1">
      <c r="A9" s="7"/>
    </row>
    <row r="10" spans="1:3" ht="13.5" thickBot="1">
      <c r="A10" s="8"/>
      <c r="C10" s="7"/>
    </row>
    <row r="11" spans="1:3" ht="12.75">
      <c r="A11" s="8"/>
      <c r="C11" s="8"/>
    </row>
    <row r="12" spans="1:3" ht="12.75">
      <c r="A12" s="8"/>
      <c r="C12" s="8"/>
    </row>
    <row r="13" spans="1:3" ht="12.75">
      <c r="A13" s="8"/>
      <c r="C13" s="8"/>
    </row>
    <row r="14" spans="1:3" ht="12.75">
      <c r="A14" s="8"/>
      <c r="C14" s="8"/>
    </row>
    <row r="15" spans="1:3" ht="12.75">
      <c r="A15" s="8"/>
      <c r="C15" s="8"/>
    </row>
    <row r="16" spans="1:3" ht="12.75">
      <c r="A16" s="8"/>
      <c r="C16" s="8"/>
    </row>
    <row r="17" spans="1:3" ht="12.75">
      <c r="A17" s="8"/>
      <c r="C17" s="8"/>
    </row>
    <row r="18" spans="1:3" ht="12.75">
      <c r="A18" s="8"/>
      <c r="C18" s="8"/>
    </row>
    <row r="19" spans="1:3" ht="12.75">
      <c r="A19" s="8"/>
      <c r="C19" s="8"/>
    </row>
    <row r="20" spans="1:3" ht="13.5" thickBot="1">
      <c r="A20" s="8"/>
      <c r="C20" s="8"/>
    </row>
    <row r="21" ht="13.5" thickBot="1">
      <c r="A21" s="8"/>
    </row>
    <row r="22" spans="1:3" ht="13.5" thickBot="1">
      <c r="A22" s="8"/>
      <c r="C22" s="7"/>
    </row>
    <row r="23" spans="1:3" ht="12.75">
      <c r="A23" s="8"/>
      <c r="C23" s="8"/>
    </row>
    <row r="24" spans="1:3" ht="12.75">
      <c r="A24" s="8"/>
      <c r="C24" s="7"/>
    </row>
    <row r="25" spans="1:3" ht="12.75">
      <c r="A25" s="8"/>
      <c r="C25" s="8"/>
    </row>
    <row r="26" spans="1:3" ht="12.75">
      <c r="A26" s="8"/>
      <c r="C26" s="7"/>
    </row>
    <row r="27" spans="1:3" ht="12.75">
      <c r="A27" s="8"/>
      <c r="C27" s="8"/>
    </row>
    <row r="28" spans="1:3" ht="12.75">
      <c r="A28" s="8"/>
      <c r="C28" s="8"/>
    </row>
    <row r="29" spans="1:3" ht="12.75">
      <c r="A29" s="8"/>
      <c r="C29" s="8"/>
    </row>
    <row r="30" spans="1:3" ht="13.5" thickBot="1">
      <c r="A30" s="8"/>
      <c r="C30" s="8"/>
    </row>
    <row r="31" ht="12.75">
      <c r="C31" s="8"/>
    </row>
    <row r="32" ht="13.5" thickBot="1">
      <c r="C32" s="8"/>
    </row>
    <row r="33" spans="1:3" ht="12.75">
      <c r="A33" s="8"/>
      <c r="C33" s="7"/>
    </row>
    <row r="34" spans="1:3" ht="12.75">
      <c r="A34" s="8"/>
      <c r="C34" s="8"/>
    </row>
    <row r="35" spans="1:3" ht="13.5" thickBot="1">
      <c r="A35" s="8"/>
      <c r="C35" s="8"/>
    </row>
  </sheetData>
  <sheetProtection password="CFB0" sheet="1" objects="1"/>
  <printOptions/>
  <pageMargins left="0.75" right="0.75" top="0.41" bottom="0.5" header="0.22" footer="0.27"/>
  <pageSetup horizontalDpi="600" verticalDpi="600" orientation="landscape" paperSize="9" r:id="rId1"/>
</worksheet>
</file>

<file path=xl/worksheets/sheet55.xml><?xml version="1.0" encoding="utf-8"?>
<worksheet xmlns="http://schemas.openxmlformats.org/spreadsheetml/2006/main" xmlns:r="http://schemas.openxmlformats.org/officeDocument/2006/relationships">
  <dimension ref="A2:C35"/>
  <sheetViews>
    <sheetView workbookViewId="0" topLeftCell="A1">
      <selection activeCell="C26" sqref="C26"/>
    </sheetView>
  </sheetViews>
  <sheetFormatPr defaultColWidth="9.140625" defaultRowHeight="12.75"/>
  <cols>
    <col min="1" max="1" width="29.8515625" style="1" customWidth="1"/>
    <col min="2" max="2" width="1.28515625" style="1" customWidth="1"/>
    <col min="3" max="3" width="32.140625" style="1" customWidth="1"/>
    <col min="4" max="16384" width="9.140625" style="1" customWidth="1"/>
  </cols>
  <sheetData>
    <row r="1" ht="13.5" thickBot="1"/>
    <row r="2" spans="1:3" ht="13.5" thickBot="1">
      <c r="A2" s="7"/>
      <c r="C2" s="7"/>
    </row>
    <row r="3" spans="1:3" ht="12.75">
      <c r="A3" s="7"/>
      <c r="C3" s="9"/>
    </row>
    <row r="4" spans="1:3" ht="12.75">
      <c r="A4" s="7"/>
      <c r="C4" s="9"/>
    </row>
    <row r="5" spans="1:3" ht="12.75">
      <c r="A5" s="7"/>
      <c r="C5" s="9"/>
    </row>
    <row r="6" spans="1:3" ht="13.5" thickBot="1">
      <c r="A6" s="7"/>
      <c r="C6" s="9"/>
    </row>
    <row r="7" ht="12.75">
      <c r="C7" s="9"/>
    </row>
    <row r="8" ht="13.5" thickBot="1">
      <c r="C8" s="9"/>
    </row>
    <row r="9" ht="13.5" thickBot="1">
      <c r="A9" s="7"/>
    </row>
    <row r="10" spans="1:3" ht="13.5" thickBot="1">
      <c r="A10" s="9"/>
      <c r="C10" s="7"/>
    </row>
    <row r="11" spans="1:3" ht="12.75">
      <c r="A11" s="9"/>
      <c r="C11" s="9"/>
    </row>
    <row r="12" spans="1:3" ht="12.75">
      <c r="A12" s="9"/>
      <c r="C12" s="9"/>
    </row>
    <row r="13" spans="1:3" ht="12.75">
      <c r="A13" s="9"/>
      <c r="C13" s="9"/>
    </row>
    <row r="14" spans="1:3" ht="12.75">
      <c r="A14" s="9"/>
      <c r="C14" s="9"/>
    </row>
    <row r="15" spans="1:3" ht="12.75">
      <c r="A15" s="9"/>
      <c r="C15" s="9"/>
    </row>
    <row r="16" spans="1:3" ht="12.75">
      <c r="A16" s="9"/>
      <c r="C16" s="9"/>
    </row>
    <row r="17" spans="1:3" ht="12.75">
      <c r="A17" s="9"/>
      <c r="C17" s="9"/>
    </row>
    <row r="18" spans="1:3" ht="12.75">
      <c r="A18" s="9"/>
      <c r="C18" s="9"/>
    </row>
    <row r="19" spans="1:3" ht="12.75">
      <c r="A19" s="9"/>
      <c r="C19" s="9"/>
    </row>
    <row r="20" spans="1:3" ht="13.5" thickBot="1">
      <c r="A20" s="9"/>
      <c r="C20" s="9"/>
    </row>
    <row r="21" ht="13.5" thickBot="1">
      <c r="A21" s="9"/>
    </row>
    <row r="22" spans="1:3" ht="13.5" thickBot="1">
      <c r="A22" s="9"/>
      <c r="C22" s="7"/>
    </row>
    <row r="23" spans="1:3" ht="12.75">
      <c r="A23" s="9"/>
      <c r="C23" s="9"/>
    </row>
    <row r="24" spans="1:3" ht="12.75">
      <c r="A24" s="9"/>
      <c r="C24" s="7"/>
    </row>
    <row r="25" spans="1:3" ht="12.75">
      <c r="A25" s="9"/>
      <c r="C25" s="9"/>
    </row>
    <row r="26" spans="1:3" ht="12.75">
      <c r="A26" s="9"/>
      <c r="C26" s="7"/>
    </row>
    <row r="27" spans="1:3" ht="12.75">
      <c r="A27" s="9"/>
      <c r="C27" s="9"/>
    </row>
    <row r="28" spans="1:3" ht="12.75">
      <c r="A28" s="9"/>
      <c r="C28" s="9"/>
    </row>
    <row r="29" spans="1:3" ht="12.75">
      <c r="A29" s="9"/>
      <c r="C29" s="9"/>
    </row>
    <row r="30" spans="1:3" ht="13.5" thickBot="1">
      <c r="A30" s="9"/>
      <c r="C30" s="9"/>
    </row>
    <row r="31" ht="12.75">
      <c r="C31" s="9"/>
    </row>
    <row r="32" ht="13.5" thickBot="1">
      <c r="C32" s="9"/>
    </row>
    <row r="33" spans="1:3" ht="12.75">
      <c r="A33" s="9"/>
      <c r="C33" s="7"/>
    </row>
    <row r="34" spans="1:3" ht="12.75">
      <c r="A34" s="9"/>
      <c r="C34" s="9"/>
    </row>
    <row r="35" spans="1:3" ht="13.5" thickBot="1">
      <c r="A35" s="9"/>
      <c r="C35" s="9"/>
    </row>
  </sheetData>
  <sheetProtection password="CFB0" sheet="1" objects="1"/>
  <printOptions/>
  <pageMargins left="0.75" right="0.75" top="0.41" bottom="0.5" header="0.22" footer="0.27"/>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sheetPr>
    <tabColor indexed="9"/>
  </sheetPr>
  <dimension ref="A1:AF37"/>
  <sheetViews>
    <sheetView view="pageBreakPreview" zoomScaleSheetLayoutView="100" workbookViewId="0" topLeftCell="A1">
      <pane xSplit="2" ySplit="5" topLeftCell="C17" activePane="bottomRight" state="frozen"/>
      <selection pane="topLeft" activeCell="K22" sqref="K22"/>
      <selection pane="topRight" activeCell="K22" sqref="K22"/>
      <selection pane="bottomLeft" activeCell="K22" sqref="K22"/>
      <selection pane="bottomRight" activeCell="I9" sqref="I9"/>
    </sheetView>
  </sheetViews>
  <sheetFormatPr defaultColWidth="9.140625" defaultRowHeight="12.75"/>
  <cols>
    <col min="1" max="1" width="7.7109375" style="132" customWidth="1"/>
    <col min="2" max="2" width="12.00390625" style="132" customWidth="1"/>
    <col min="3" max="3" width="12.8515625" style="132" customWidth="1"/>
    <col min="4" max="4" width="13.140625" style="132" customWidth="1"/>
    <col min="5" max="5" width="9.8515625" style="132" customWidth="1"/>
    <col min="6" max="6" width="9.140625" style="132" customWidth="1"/>
    <col min="7" max="7" width="8.00390625" style="132" customWidth="1"/>
    <col min="8" max="8" width="9.28125" style="132" customWidth="1"/>
    <col min="9" max="9" width="10.140625" style="132" customWidth="1"/>
    <col min="10" max="10" width="8.57421875" style="132" customWidth="1"/>
    <col min="11" max="11" width="8.140625" style="132" customWidth="1"/>
    <col min="12" max="12" width="8.8515625" style="132" customWidth="1"/>
    <col min="13" max="13" width="7.57421875" style="132" customWidth="1"/>
    <col min="14" max="14" width="9.57421875" style="132" customWidth="1"/>
    <col min="15" max="15" width="10.00390625" style="278" customWidth="1"/>
    <col min="16" max="16" width="10.57421875" style="278" customWidth="1"/>
    <col min="17" max="17" width="8.7109375" style="278" customWidth="1"/>
    <col min="18" max="18" width="8.140625" style="332" customWidth="1"/>
    <col min="19" max="20" width="7.7109375" style="132" customWidth="1"/>
    <col min="21" max="21" width="7.421875" style="132" customWidth="1"/>
    <col min="22" max="22" width="6.7109375" style="132" customWidth="1"/>
    <col min="23" max="23" width="12.00390625" style="132" customWidth="1"/>
    <col min="24" max="32" width="9.140625" style="364" customWidth="1"/>
    <col min="33" max="16384" width="9.140625" style="132" customWidth="1"/>
  </cols>
  <sheetData>
    <row r="1" spans="1:23" ht="16.5" customHeight="1">
      <c r="A1" s="369" t="s">
        <v>434</v>
      </c>
      <c r="B1" s="187"/>
      <c r="C1" s="187"/>
      <c r="D1" s="187"/>
      <c r="E1" s="187"/>
      <c r="F1" s="187"/>
      <c r="G1" s="187"/>
      <c r="H1" s="187"/>
      <c r="I1" s="187"/>
      <c r="J1" s="187"/>
      <c r="K1" s="187"/>
      <c r="L1" s="187"/>
      <c r="M1" s="187"/>
      <c r="N1" s="187"/>
      <c r="O1" s="370"/>
      <c r="P1" s="370"/>
      <c r="Q1" s="370"/>
      <c r="R1" s="457"/>
      <c r="S1" s="253"/>
      <c r="T1" s="187"/>
      <c r="U1" s="187"/>
      <c r="V1" s="187"/>
      <c r="W1" s="187"/>
    </row>
    <row r="2" spans="1:23" ht="16.5" customHeight="1" thickBot="1">
      <c r="A2" s="371" t="s">
        <v>310</v>
      </c>
      <c r="B2" s="181"/>
      <c r="C2" s="181"/>
      <c r="D2" s="181"/>
      <c r="E2" s="181"/>
      <c r="F2" s="181"/>
      <c r="G2" s="181"/>
      <c r="H2" s="181"/>
      <c r="I2" s="181"/>
      <c r="J2" s="181"/>
      <c r="K2" s="181"/>
      <c r="L2" s="181"/>
      <c r="M2" s="181"/>
      <c r="N2" s="181"/>
      <c r="O2" s="277"/>
      <c r="P2" s="277"/>
      <c r="Q2" s="277"/>
      <c r="R2" s="458"/>
      <c r="S2" s="253"/>
      <c r="T2" s="181"/>
      <c r="U2" s="181"/>
      <c r="V2" s="181"/>
      <c r="W2" s="181"/>
    </row>
    <row r="3" spans="1:25" ht="22.5" customHeight="1" thickBot="1">
      <c r="A3" s="543" t="s">
        <v>224</v>
      </c>
      <c r="B3" s="545" t="s">
        <v>225</v>
      </c>
      <c r="C3" s="546" t="s">
        <v>300</v>
      </c>
      <c r="D3" s="546"/>
      <c r="E3" s="546"/>
      <c r="F3" s="546" t="s">
        <v>301</v>
      </c>
      <c r="G3" s="546"/>
      <c r="H3" s="546"/>
      <c r="I3" s="546" t="s">
        <v>302</v>
      </c>
      <c r="J3" s="545"/>
      <c r="K3" s="546"/>
      <c r="L3" s="551" t="s">
        <v>232</v>
      </c>
      <c r="M3" s="551"/>
      <c r="N3" s="559"/>
      <c r="O3" s="547" t="s">
        <v>303</v>
      </c>
      <c r="P3" s="549" t="s">
        <v>304</v>
      </c>
      <c r="Q3" s="551" t="s">
        <v>305</v>
      </c>
      <c r="R3" s="553" t="s">
        <v>306</v>
      </c>
      <c r="S3" s="560"/>
      <c r="T3" s="562"/>
      <c r="U3" s="551"/>
      <c r="V3" s="555"/>
      <c r="W3" s="557" t="s">
        <v>303</v>
      </c>
      <c r="X3" s="552" t="str">
        <f>IF(O6&gt;=50,B6,0)</f>
        <v>અમદાવાદ</v>
      </c>
      <c r="Y3" s="552"/>
    </row>
    <row r="4" spans="1:32" s="183" customFormat="1" ht="27" customHeight="1" thickBot="1">
      <c r="A4" s="544"/>
      <c r="B4" s="546"/>
      <c r="C4" s="184" t="s">
        <v>298</v>
      </c>
      <c r="D4" s="184" t="s">
        <v>299</v>
      </c>
      <c r="E4" s="184" t="s">
        <v>260</v>
      </c>
      <c r="F4" s="184" t="s">
        <v>298</v>
      </c>
      <c r="G4" s="184" t="s">
        <v>299</v>
      </c>
      <c r="H4" s="184" t="s">
        <v>260</v>
      </c>
      <c r="I4" s="185" t="s">
        <v>298</v>
      </c>
      <c r="J4" s="214" t="s">
        <v>299</v>
      </c>
      <c r="K4" s="211" t="s">
        <v>260</v>
      </c>
      <c r="L4" s="184" t="s">
        <v>298</v>
      </c>
      <c r="M4" s="184" t="s">
        <v>299</v>
      </c>
      <c r="N4" s="185" t="s">
        <v>260</v>
      </c>
      <c r="O4" s="548"/>
      <c r="P4" s="550"/>
      <c r="Q4" s="552"/>
      <c r="R4" s="554"/>
      <c r="S4" s="561"/>
      <c r="T4" s="563"/>
      <c r="U4" s="552"/>
      <c r="V4" s="556"/>
      <c r="W4" s="558"/>
      <c r="X4" s="552"/>
      <c r="Y4" s="552"/>
      <c r="Z4" s="365"/>
      <c r="AA4" s="365"/>
      <c r="AB4" s="365"/>
      <c r="AC4" s="365"/>
      <c r="AD4" s="365"/>
      <c r="AE4" s="365"/>
      <c r="AF4" s="365"/>
    </row>
    <row r="5" spans="1:24" ht="16.5" customHeight="1" thickBot="1">
      <c r="A5" s="133">
        <v>1</v>
      </c>
      <c r="B5" s="134">
        <v>2</v>
      </c>
      <c r="C5" s="134">
        <v>3</v>
      </c>
      <c r="D5" s="134">
        <v>4</v>
      </c>
      <c r="E5" s="134">
        <v>5</v>
      </c>
      <c r="F5" s="134">
        <v>6</v>
      </c>
      <c r="G5" s="134">
        <v>7</v>
      </c>
      <c r="H5" s="134">
        <v>8</v>
      </c>
      <c r="I5" s="134">
        <v>9</v>
      </c>
      <c r="J5" s="186">
        <v>10</v>
      </c>
      <c r="K5" s="134">
        <v>11</v>
      </c>
      <c r="L5" s="134">
        <v>12</v>
      </c>
      <c r="M5" s="134">
        <v>13</v>
      </c>
      <c r="N5" s="134">
        <v>14</v>
      </c>
      <c r="O5" s="186">
        <v>12</v>
      </c>
      <c r="P5" s="134">
        <v>13</v>
      </c>
      <c r="Q5" s="134">
        <v>14</v>
      </c>
      <c r="R5" s="472">
        <v>15</v>
      </c>
      <c r="S5" s="248"/>
      <c r="T5" s="195"/>
      <c r="U5" s="195"/>
      <c r="V5" s="195"/>
      <c r="W5" s="362"/>
      <c r="X5" s="552" t="str">
        <f>IF(O7&gt;=50,B8,0)</f>
        <v>મહેસાણા</v>
      </c>
    </row>
    <row r="6" spans="1:24" ht="16.5" customHeight="1">
      <c r="A6" s="327">
        <v>1</v>
      </c>
      <c r="B6" s="328" t="s">
        <v>234</v>
      </c>
      <c r="C6" s="329">
        <f>'P-SUMMRY'!C6</f>
        <v>455.45</v>
      </c>
      <c r="D6" s="329">
        <f>'NP-SUMMRY'!C6</f>
        <v>0</v>
      </c>
      <c r="E6" s="329">
        <f aca="true" t="shared" si="0" ref="E6:E31">+C6+D6</f>
        <v>455.45</v>
      </c>
      <c r="F6" s="329">
        <f>'P-SUMMRY'!E6</f>
        <v>369.91999999999996</v>
      </c>
      <c r="G6" s="329">
        <f>'NP-SUMMRY'!E6</f>
        <v>17</v>
      </c>
      <c r="H6" s="329">
        <f aca="true" t="shared" si="1" ref="H6:H31">+F6+G6</f>
        <v>386.91999999999996</v>
      </c>
      <c r="I6" s="137">
        <f>'P-SUMMRY'!G6</f>
        <v>358.54999999999995</v>
      </c>
      <c r="J6" s="137">
        <f>'NP-SUMMRY'!G6</f>
        <v>21.33</v>
      </c>
      <c r="K6" s="137">
        <f aca="true" t="shared" si="2" ref="K6:K32">I6+J6</f>
        <v>379.87999999999994</v>
      </c>
      <c r="L6" s="125">
        <f aca="true" t="shared" si="3" ref="L6:L32">F6-I6</f>
        <v>11.370000000000005</v>
      </c>
      <c r="M6" s="125">
        <f aca="true" t="shared" si="4" ref="M6:M32">G6-J6</f>
        <v>-4.329999999999998</v>
      </c>
      <c r="N6" s="138">
        <f aca="true" t="shared" si="5" ref="N6:N32">+L6+M6</f>
        <v>7.040000000000006</v>
      </c>
      <c r="O6" s="138">
        <f aca="true" t="shared" si="6" ref="O6:O32">ROUND((I6/C6)*100,2)</f>
        <v>78.72</v>
      </c>
      <c r="P6" s="138">
        <f aca="true" t="shared" si="7" ref="P6:P32">IF(F6&gt;0,(I6/F6)*100,0)</f>
        <v>96.92636245674741</v>
      </c>
      <c r="Q6" s="138">
        <f aca="true" t="shared" si="8" ref="Q6:Q32">IF(G6&gt;0,(J6/G6)*100,0)</f>
        <v>125.47058823529412</v>
      </c>
      <c r="R6" s="246">
        <f aca="true" t="shared" si="9" ref="R6:R32">IF(K6&gt;0,(K6/H6)*100,0)</f>
        <v>98.18050242944277</v>
      </c>
      <c r="S6" s="249"/>
      <c r="T6" s="249"/>
      <c r="U6" s="249"/>
      <c r="V6" s="138"/>
      <c r="W6" s="564" t="s">
        <v>304</v>
      </c>
      <c r="X6" s="552"/>
    </row>
    <row r="7" spans="1:23" ht="16.5" customHeight="1">
      <c r="A7" s="133">
        <v>2</v>
      </c>
      <c r="B7" s="135" t="s">
        <v>235</v>
      </c>
      <c r="C7" s="136">
        <f>'P-SUMMRY'!C7</f>
        <v>244.93999999999997</v>
      </c>
      <c r="D7" s="136">
        <f>'NP-SUMMRY'!C7</f>
        <v>0</v>
      </c>
      <c r="E7" s="136">
        <f t="shared" si="0"/>
        <v>244.93999999999997</v>
      </c>
      <c r="F7" s="136">
        <f>'P-SUMMRY'!E7</f>
        <v>206.11</v>
      </c>
      <c r="G7" s="136">
        <f>'NP-SUMMRY'!E7</f>
        <v>23.4</v>
      </c>
      <c r="H7" s="136">
        <f t="shared" si="1"/>
        <v>229.51000000000002</v>
      </c>
      <c r="I7" s="137">
        <f>'P-SUMMRY'!G7</f>
        <v>205.56</v>
      </c>
      <c r="J7" s="137">
        <f>'NP-SUMMRY'!G7</f>
        <v>28.72</v>
      </c>
      <c r="K7" s="137">
        <f t="shared" si="2"/>
        <v>234.28</v>
      </c>
      <c r="L7" s="125">
        <f t="shared" si="3"/>
        <v>0.5500000000000114</v>
      </c>
      <c r="M7" s="125">
        <f t="shared" si="4"/>
        <v>-5.32</v>
      </c>
      <c r="N7" s="138">
        <f t="shared" si="5"/>
        <v>-4.769999999999989</v>
      </c>
      <c r="O7" s="138">
        <f t="shared" si="6"/>
        <v>83.92</v>
      </c>
      <c r="P7" s="138">
        <f t="shared" si="7"/>
        <v>99.7331522002814</v>
      </c>
      <c r="Q7" s="138">
        <f t="shared" si="8"/>
        <v>122.73504273504274</v>
      </c>
      <c r="R7" s="246">
        <f t="shared" si="9"/>
        <v>102.07834081303646</v>
      </c>
      <c r="S7" s="249"/>
      <c r="T7" s="249"/>
      <c r="U7" s="249"/>
      <c r="V7" s="138"/>
      <c r="W7" s="557"/>
    </row>
    <row r="8" spans="1:23" ht="16.5" customHeight="1">
      <c r="A8" s="133">
        <v>3</v>
      </c>
      <c r="B8" s="135" t="s">
        <v>236</v>
      </c>
      <c r="C8" s="136">
        <f>'P-SUMMRY'!C8</f>
        <v>615.68</v>
      </c>
      <c r="D8" s="136">
        <f>'NP-SUMMRY'!C8</f>
        <v>0</v>
      </c>
      <c r="E8" s="136">
        <f t="shared" si="0"/>
        <v>615.68</v>
      </c>
      <c r="F8" s="136">
        <f>'P-SUMMRY'!E8</f>
        <v>443.85999999999996</v>
      </c>
      <c r="G8" s="136">
        <f>'NP-SUMMRY'!E8</f>
        <v>18</v>
      </c>
      <c r="H8" s="136">
        <f t="shared" si="1"/>
        <v>461.85999999999996</v>
      </c>
      <c r="I8" s="137">
        <f>'P-SUMMRY'!G8</f>
        <v>436.71999999999997</v>
      </c>
      <c r="J8" s="137">
        <f>'NP-SUMMRY'!G8</f>
        <v>24.15</v>
      </c>
      <c r="K8" s="137">
        <f t="shared" si="2"/>
        <v>460.86999999999995</v>
      </c>
      <c r="L8" s="125">
        <f t="shared" si="3"/>
        <v>7.139999999999986</v>
      </c>
      <c r="M8" s="125">
        <f t="shared" si="4"/>
        <v>-6.149999999999999</v>
      </c>
      <c r="N8" s="138">
        <f t="shared" si="5"/>
        <v>0.9899999999999878</v>
      </c>
      <c r="O8" s="138">
        <f t="shared" si="6"/>
        <v>70.93</v>
      </c>
      <c r="P8" s="138">
        <f t="shared" si="7"/>
        <v>98.39138467084216</v>
      </c>
      <c r="Q8" s="138">
        <f t="shared" si="8"/>
        <v>134.16666666666666</v>
      </c>
      <c r="R8" s="246">
        <f t="shared" si="9"/>
        <v>99.78564933096608</v>
      </c>
      <c r="S8" s="249"/>
      <c r="T8" s="249"/>
      <c r="U8" s="249"/>
      <c r="V8" s="197"/>
      <c r="W8" s="363"/>
    </row>
    <row r="9" spans="1:23" ht="16.5" customHeight="1">
      <c r="A9" s="133">
        <v>4</v>
      </c>
      <c r="B9" s="135" t="s">
        <v>238</v>
      </c>
      <c r="C9" s="136">
        <f>'P-SUMMRY'!C9</f>
        <v>1222.12</v>
      </c>
      <c r="D9" s="136">
        <f>'NP-SUMMRY'!C9</f>
        <v>0</v>
      </c>
      <c r="E9" s="136">
        <f t="shared" si="0"/>
        <v>1222.12</v>
      </c>
      <c r="F9" s="136">
        <f>'P-SUMMRY'!E9</f>
        <v>504.66</v>
      </c>
      <c r="G9" s="136">
        <f>'NP-SUMMRY'!E9</f>
        <v>0</v>
      </c>
      <c r="H9" s="136">
        <f t="shared" si="1"/>
        <v>504.66</v>
      </c>
      <c r="I9" s="137">
        <f>'P-SUMMRY'!G9</f>
        <v>495.29</v>
      </c>
      <c r="J9" s="137">
        <f>'NP-SUMMRY'!G9</f>
        <v>0</v>
      </c>
      <c r="K9" s="137">
        <f t="shared" si="2"/>
        <v>495.29</v>
      </c>
      <c r="L9" s="125">
        <f t="shared" si="3"/>
        <v>9.370000000000005</v>
      </c>
      <c r="M9" s="125">
        <f t="shared" si="4"/>
        <v>0</v>
      </c>
      <c r="N9" s="138">
        <f t="shared" si="5"/>
        <v>9.370000000000005</v>
      </c>
      <c r="O9" s="138">
        <f t="shared" si="6"/>
        <v>40.53</v>
      </c>
      <c r="P9" s="138">
        <f t="shared" si="7"/>
        <v>98.14330440296438</v>
      </c>
      <c r="Q9" s="138">
        <f t="shared" si="8"/>
        <v>0</v>
      </c>
      <c r="R9" s="246">
        <f t="shared" si="9"/>
        <v>98.14330440296438</v>
      </c>
      <c r="S9" s="249"/>
      <c r="T9" s="249"/>
      <c r="U9" s="249"/>
      <c r="V9" s="138"/>
      <c r="W9" s="559" t="s">
        <v>305</v>
      </c>
    </row>
    <row r="10" spans="1:23" ht="16.5" customHeight="1">
      <c r="A10" s="480">
        <v>5</v>
      </c>
      <c r="B10" s="328" t="s">
        <v>237</v>
      </c>
      <c r="C10" s="329">
        <f>'P-SUMMRY'!C10</f>
        <v>487.8300000000001</v>
      </c>
      <c r="D10" s="329">
        <f>'NP-SUMMRY'!C10</f>
        <v>0</v>
      </c>
      <c r="E10" s="329">
        <f t="shared" si="0"/>
        <v>487.8300000000001</v>
      </c>
      <c r="F10" s="329">
        <f>'P-SUMMRY'!E10</f>
        <v>395.24999999999994</v>
      </c>
      <c r="G10" s="329">
        <f>'NP-SUMMRY'!E10</f>
        <v>29</v>
      </c>
      <c r="H10" s="329">
        <f t="shared" si="1"/>
        <v>424.24999999999994</v>
      </c>
      <c r="I10" s="137">
        <f>'P-SUMMRY'!G10</f>
        <v>279.15999999999997</v>
      </c>
      <c r="J10" s="137">
        <f>'NP-SUMMRY'!G10</f>
        <v>33.269999999999996</v>
      </c>
      <c r="K10" s="137">
        <f t="shared" si="2"/>
        <v>312.42999999999995</v>
      </c>
      <c r="L10" s="125">
        <f t="shared" si="3"/>
        <v>116.08999999999997</v>
      </c>
      <c r="M10" s="125">
        <f t="shared" si="4"/>
        <v>-4.269999999999996</v>
      </c>
      <c r="N10" s="138">
        <f t="shared" si="5"/>
        <v>111.81999999999998</v>
      </c>
      <c r="O10" s="138">
        <f t="shared" si="6"/>
        <v>57.22</v>
      </c>
      <c r="P10" s="138">
        <f t="shared" si="7"/>
        <v>70.62871600253004</v>
      </c>
      <c r="Q10" s="138">
        <f t="shared" si="8"/>
        <v>114.72413793103446</v>
      </c>
      <c r="R10" s="246">
        <f t="shared" si="9"/>
        <v>73.64289923394225</v>
      </c>
      <c r="S10" s="249"/>
      <c r="T10" s="249"/>
      <c r="U10" s="249"/>
      <c r="V10" s="197"/>
      <c r="W10" s="565"/>
    </row>
    <row r="11" spans="1:23" ht="16.5" customHeight="1">
      <c r="A11" s="481">
        <v>6</v>
      </c>
      <c r="B11" s="135" t="s">
        <v>239</v>
      </c>
      <c r="C11" s="136">
        <f>'P-SUMMRY'!C11</f>
        <v>276.86000000000007</v>
      </c>
      <c r="D11" s="136">
        <f>'NP-SUMMRY'!C11</f>
        <v>0</v>
      </c>
      <c r="E11" s="136">
        <f t="shared" si="0"/>
        <v>276.86000000000007</v>
      </c>
      <c r="F11" s="136">
        <f>'P-SUMMRY'!E11</f>
        <v>176.13000000000005</v>
      </c>
      <c r="G11" s="136">
        <f>'NP-SUMMRY'!E11</f>
        <v>0</v>
      </c>
      <c r="H11" s="136">
        <f t="shared" si="1"/>
        <v>176.13000000000005</v>
      </c>
      <c r="I11" s="137">
        <f>'P-SUMMRY'!G11</f>
        <v>165.74000000000004</v>
      </c>
      <c r="J11" s="137">
        <f>'NP-SUMMRY'!G11</f>
        <v>0</v>
      </c>
      <c r="K11" s="137">
        <f t="shared" si="2"/>
        <v>165.74000000000004</v>
      </c>
      <c r="L11" s="125">
        <f t="shared" si="3"/>
        <v>10.390000000000015</v>
      </c>
      <c r="M11" s="125">
        <f t="shared" si="4"/>
        <v>0</v>
      </c>
      <c r="N11" s="138">
        <f t="shared" si="5"/>
        <v>10.390000000000015</v>
      </c>
      <c r="O11" s="138">
        <f t="shared" si="6"/>
        <v>59.86</v>
      </c>
      <c r="P11" s="138">
        <f t="shared" si="7"/>
        <v>94.10094816328848</v>
      </c>
      <c r="Q11" s="138">
        <f t="shared" si="8"/>
        <v>0</v>
      </c>
      <c r="R11" s="246">
        <f t="shared" si="9"/>
        <v>94.10094816328848</v>
      </c>
      <c r="S11" s="249"/>
      <c r="T11" s="249"/>
      <c r="U11" s="249"/>
      <c r="V11" s="138"/>
      <c r="W11" s="363"/>
    </row>
    <row r="12" spans="1:23" ht="16.5" customHeight="1">
      <c r="A12" s="133">
        <v>7</v>
      </c>
      <c r="B12" s="135" t="s">
        <v>240</v>
      </c>
      <c r="C12" s="136">
        <f>'P-SUMMRY'!C12</f>
        <v>545.6299999999999</v>
      </c>
      <c r="D12" s="136">
        <f>'NP-SUMMRY'!C12</f>
        <v>0</v>
      </c>
      <c r="E12" s="136">
        <f t="shared" si="0"/>
        <v>545.6299999999999</v>
      </c>
      <c r="F12" s="136">
        <f>'P-SUMMRY'!E12</f>
        <v>433.7599999999999</v>
      </c>
      <c r="G12" s="136">
        <f>'NP-SUMMRY'!E12</f>
        <v>42</v>
      </c>
      <c r="H12" s="136">
        <f t="shared" si="1"/>
        <v>475.7599999999999</v>
      </c>
      <c r="I12" s="137">
        <f>'P-SUMMRY'!G12</f>
        <v>414.18</v>
      </c>
      <c r="J12" s="137">
        <f>'NP-SUMMRY'!G12</f>
        <v>44.95</v>
      </c>
      <c r="K12" s="137">
        <f t="shared" si="2"/>
        <v>459.13</v>
      </c>
      <c r="L12" s="125">
        <f t="shared" si="3"/>
        <v>19.57999999999987</v>
      </c>
      <c r="M12" s="125">
        <f t="shared" si="4"/>
        <v>-2.950000000000003</v>
      </c>
      <c r="N12" s="138">
        <f t="shared" si="5"/>
        <v>16.629999999999868</v>
      </c>
      <c r="O12" s="138">
        <f t="shared" si="6"/>
        <v>75.91</v>
      </c>
      <c r="P12" s="138">
        <f t="shared" si="7"/>
        <v>95.4859830320915</v>
      </c>
      <c r="Q12" s="138">
        <f t="shared" si="8"/>
        <v>107.02380952380952</v>
      </c>
      <c r="R12" s="246">
        <f t="shared" si="9"/>
        <v>96.50454010425426</v>
      </c>
      <c r="S12" s="249"/>
      <c r="T12" s="249"/>
      <c r="U12" s="249"/>
      <c r="V12" s="138"/>
      <c r="W12" s="367" t="s">
        <v>385</v>
      </c>
    </row>
    <row r="13" spans="1:23" ht="16.5" customHeight="1">
      <c r="A13" s="133">
        <v>8</v>
      </c>
      <c r="B13" s="135" t="s">
        <v>261</v>
      </c>
      <c r="C13" s="136">
        <f>'P-SUMMRY'!C13</f>
        <v>1679.45</v>
      </c>
      <c r="D13" s="136">
        <f>'NP-SUMMRY'!C13</f>
        <v>0</v>
      </c>
      <c r="E13" s="136">
        <f t="shared" si="0"/>
        <v>1679.45</v>
      </c>
      <c r="F13" s="136">
        <f>'P-SUMMRY'!E13</f>
        <v>1468.2600000000002</v>
      </c>
      <c r="G13" s="136">
        <f>'NP-SUMMRY'!E13</f>
        <v>26.75</v>
      </c>
      <c r="H13" s="136">
        <f t="shared" si="1"/>
        <v>1495.0100000000002</v>
      </c>
      <c r="I13" s="137">
        <f>'P-SUMMRY'!G13</f>
        <v>1465.5</v>
      </c>
      <c r="J13" s="137">
        <f>'NP-SUMMRY'!G13</f>
        <v>30.01</v>
      </c>
      <c r="K13" s="137">
        <f t="shared" si="2"/>
        <v>1495.51</v>
      </c>
      <c r="L13" s="125">
        <f t="shared" si="3"/>
        <v>2.7600000000002183</v>
      </c>
      <c r="M13" s="125">
        <f t="shared" si="4"/>
        <v>-3.2600000000000016</v>
      </c>
      <c r="N13" s="138">
        <f t="shared" si="5"/>
        <v>-0.4999999999997833</v>
      </c>
      <c r="O13" s="138">
        <f t="shared" si="6"/>
        <v>87.26</v>
      </c>
      <c r="P13" s="138">
        <f t="shared" si="7"/>
        <v>99.81202239385394</v>
      </c>
      <c r="Q13" s="138">
        <f t="shared" si="8"/>
        <v>112.18691588785047</v>
      </c>
      <c r="R13" s="246">
        <f t="shared" si="9"/>
        <v>100.03344459234384</v>
      </c>
      <c r="S13" s="249"/>
      <c r="T13" s="249"/>
      <c r="U13" s="249"/>
      <c r="V13" s="197"/>
      <c r="W13" s="367" t="s">
        <v>386</v>
      </c>
    </row>
    <row r="14" spans="1:23" ht="16.5" customHeight="1">
      <c r="A14" s="133">
        <v>9</v>
      </c>
      <c r="B14" s="135" t="s">
        <v>242</v>
      </c>
      <c r="C14" s="136">
        <f>'P-SUMMRY'!C14</f>
        <v>462.48</v>
      </c>
      <c r="D14" s="136">
        <f>'NP-SUMMRY'!C14</f>
        <v>0</v>
      </c>
      <c r="E14" s="136">
        <f t="shared" si="0"/>
        <v>462.48</v>
      </c>
      <c r="F14" s="136">
        <f>'P-SUMMRY'!E14</f>
        <v>458.1499999999999</v>
      </c>
      <c r="G14" s="136">
        <f>'NP-SUMMRY'!E14</f>
        <v>28.59</v>
      </c>
      <c r="H14" s="136">
        <f t="shared" si="1"/>
        <v>486.7399999999999</v>
      </c>
      <c r="I14" s="137">
        <f>'P-SUMMRY'!G14</f>
        <v>444.60999999999996</v>
      </c>
      <c r="J14" s="137">
        <f>'NP-SUMMRY'!G14</f>
        <v>28.96</v>
      </c>
      <c r="K14" s="137">
        <f t="shared" si="2"/>
        <v>473.56999999999994</v>
      </c>
      <c r="L14" s="125">
        <f t="shared" si="3"/>
        <v>13.539999999999964</v>
      </c>
      <c r="M14" s="125">
        <f t="shared" si="4"/>
        <v>-0.370000000000001</v>
      </c>
      <c r="N14" s="138">
        <f t="shared" si="5"/>
        <v>13.169999999999963</v>
      </c>
      <c r="O14" s="138">
        <f t="shared" si="6"/>
        <v>96.14</v>
      </c>
      <c r="P14" s="138">
        <f t="shared" si="7"/>
        <v>97.04463603623267</v>
      </c>
      <c r="Q14" s="138">
        <f t="shared" si="8"/>
        <v>101.2941587967821</v>
      </c>
      <c r="R14" s="246">
        <f t="shared" si="9"/>
        <v>97.29424333319638</v>
      </c>
      <c r="S14" s="249"/>
      <c r="T14" s="249"/>
      <c r="U14" s="249"/>
      <c r="V14" s="197"/>
      <c r="W14" s="367" t="s">
        <v>387</v>
      </c>
    </row>
    <row r="15" spans="1:24" ht="16.5" customHeight="1">
      <c r="A15" s="133">
        <v>10</v>
      </c>
      <c r="B15" s="135" t="s">
        <v>243</v>
      </c>
      <c r="C15" s="136">
        <f>'P-SUMMRY'!C15</f>
        <v>275.7900000000001</v>
      </c>
      <c r="D15" s="136">
        <f>'NP-SUMMRY'!C15</f>
        <v>0</v>
      </c>
      <c r="E15" s="136">
        <f t="shared" si="0"/>
        <v>275.7900000000001</v>
      </c>
      <c r="F15" s="136">
        <f>'P-SUMMRY'!E15</f>
        <v>305.52</v>
      </c>
      <c r="G15" s="136">
        <f>'NP-SUMMRY'!E15</f>
        <v>19.14</v>
      </c>
      <c r="H15" s="136">
        <f t="shared" si="1"/>
        <v>324.65999999999997</v>
      </c>
      <c r="I15" s="137">
        <f>'P-SUMMRY'!G15</f>
        <v>292.54</v>
      </c>
      <c r="J15" s="137">
        <f>'NP-SUMMRY'!G15</f>
        <v>30.85</v>
      </c>
      <c r="K15" s="137">
        <f t="shared" si="2"/>
        <v>323.39000000000004</v>
      </c>
      <c r="L15" s="125">
        <f t="shared" si="3"/>
        <v>12.979999999999961</v>
      </c>
      <c r="M15" s="125">
        <f t="shared" si="4"/>
        <v>-11.71</v>
      </c>
      <c r="N15" s="138">
        <f t="shared" si="5"/>
        <v>1.2699999999999605</v>
      </c>
      <c r="O15" s="138">
        <f t="shared" si="6"/>
        <v>106.07</v>
      </c>
      <c r="P15" s="138">
        <f t="shared" si="7"/>
        <v>95.75150562974602</v>
      </c>
      <c r="Q15" s="138">
        <f t="shared" si="8"/>
        <v>161.18077324973876</v>
      </c>
      <c r="R15" s="246">
        <f t="shared" si="9"/>
        <v>99.60882153637654</v>
      </c>
      <c r="S15" s="249"/>
      <c r="T15" s="249"/>
      <c r="U15" s="249"/>
      <c r="V15" s="138"/>
      <c r="W15" s="367" t="s">
        <v>388</v>
      </c>
      <c r="X15" s="366"/>
    </row>
    <row r="16" spans="1:23" ht="16.5" customHeight="1">
      <c r="A16" s="133">
        <v>11</v>
      </c>
      <c r="B16" s="135" t="s">
        <v>244</v>
      </c>
      <c r="C16" s="136">
        <f>'P-SUMMRY'!C16</f>
        <v>696.6399999999999</v>
      </c>
      <c r="D16" s="136">
        <f>'NP-SUMMRY'!C16</f>
        <v>0</v>
      </c>
      <c r="E16" s="136">
        <f t="shared" si="0"/>
        <v>696.6399999999999</v>
      </c>
      <c r="F16" s="136">
        <f>'P-SUMMRY'!E16</f>
        <v>630.49</v>
      </c>
      <c r="G16" s="136">
        <f>'NP-SUMMRY'!E16</f>
        <v>59.86</v>
      </c>
      <c r="H16" s="136">
        <f t="shared" si="1"/>
        <v>690.35</v>
      </c>
      <c r="I16" s="137">
        <f>'P-SUMMRY'!G16</f>
        <v>606.5000000000001</v>
      </c>
      <c r="J16" s="137">
        <f>'NP-SUMMRY'!G16</f>
        <v>63.52</v>
      </c>
      <c r="K16" s="137">
        <f t="shared" si="2"/>
        <v>670.0200000000001</v>
      </c>
      <c r="L16" s="125">
        <f t="shared" si="3"/>
        <v>23.989999999999895</v>
      </c>
      <c r="M16" s="125">
        <f t="shared" si="4"/>
        <v>-3.6600000000000037</v>
      </c>
      <c r="N16" s="138">
        <f t="shared" si="5"/>
        <v>20.32999999999989</v>
      </c>
      <c r="O16" s="138">
        <f t="shared" si="6"/>
        <v>87.06</v>
      </c>
      <c r="P16" s="138">
        <f t="shared" si="7"/>
        <v>96.19502291868231</v>
      </c>
      <c r="Q16" s="138">
        <f t="shared" si="8"/>
        <v>106.1142666221183</v>
      </c>
      <c r="R16" s="246">
        <f t="shared" si="9"/>
        <v>97.05511696965308</v>
      </c>
      <c r="S16" s="249"/>
      <c r="T16" s="249"/>
      <c r="U16" s="249"/>
      <c r="V16" s="138"/>
      <c r="W16" s="363"/>
    </row>
    <row r="17" spans="1:23" ht="16.5" customHeight="1">
      <c r="A17" s="133">
        <v>12</v>
      </c>
      <c r="B17" s="135" t="s">
        <v>245</v>
      </c>
      <c r="C17" s="136">
        <f>'P-SUMMRY'!C17</f>
        <v>332.36000000000007</v>
      </c>
      <c r="D17" s="136">
        <f>'NP-SUMMRY'!C17</f>
        <v>0</v>
      </c>
      <c r="E17" s="136">
        <f t="shared" si="0"/>
        <v>332.36000000000007</v>
      </c>
      <c r="F17" s="136">
        <f>'P-SUMMRY'!E17</f>
        <v>210.89000000000001</v>
      </c>
      <c r="G17" s="136">
        <f>'NP-SUMMRY'!E17</f>
        <v>2</v>
      </c>
      <c r="H17" s="136">
        <f t="shared" si="1"/>
        <v>212.89000000000001</v>
      </c>
      <c r="I17" s="137">
        <f>'P-SUMMRY'!G17</f>
        <v>208.39</v>
      </c>
      <c r="J17" s="137">
        <f>'NP-SUMMRY'!G17</f>
        <v>2</v>
      </c>
      <c r="K17" s="137">
        <f t="shared" si="2"/>
        <v>210.39</v>
      </c>
      <c r="L17" s="125">
        <f t="shared" si="3"/>
        <v>2.5000000000000284</v>
      </c>
      <c r="M17" s="125">
        <f t="shared" si="4"/>
        <v>0</v>
      </c>
      <c r="N17" s="138">
        <f t="shared" si="5"/>
        <v>2.5000000000000284</v>
      </c>
      <c r="O17" s="138">
        <f t="shared" si="6"/>
        <v>62.7</v>
      </c>
      <c r="P17" s="138">
        <f t="shared" si="7"/>
        <v>98.81454786855706</v>
      </c>
      <c r="Q17" s="138">
        <f t="shared" si="8"/>
        <v>100</v>
      </c>
      <c r="R17" s="246">
        <f t="shared" si="9"/>
        <v>98.8256846258631</v>
      </c>
      <c r="S17" s="249"/>
      <c r="T17" s="249"/>
      <c r="U17" s="249"/>
      <c r="V17" s="197"/>
      <c r="W17" s="363"/>
    </row>
    <row r="18" spans="1:23" ht="16.5" customHeight="1">
      <c r="A18" s="133">
        <v>13</v>
      </c>
      <c r="B18" s="135" t="s">
        <v>246</v>
      </c>
      <c r="C18" s="136">
        <f>'P-SUMMRY'!C18</f>
        <v>643.86</v>
      </c>
      <c r="D18" s="136">
        <f>'NP-SUMMRY'!C18</f>
        <v>0</v>
      </c>
      <c r="E18" s="136">
        <f t="shared" si="0"/>
        <v>643.86</v>
      </c>
      <c r="F18" s="136">
        <f>'P-SUMMRY'!E18</f>
        <v>482.6599999999998</v>
      </c>
      <c r="G18" s="136">
        <f>'NP-SUMMRY'!E18</f>
        <v>31</v>
      </c>
      <c r="H18" s="136">
        <f t="shared" si="1"/>
        <v>513.6599999999999</v>
      </c>
      <c r="I18" s="137">
        <f>'P-SUMMRY'!G18</f>
        <v>476.10999999999996</v>
      </c>
      <c r="J18" s="137">
        <f>'NP-SUMMRY'!G18</f>
        <v>30.64</v>
      </c>
      <c r="K18" s="137">
        <f t="shared" si="2"/>
        <v>506.74999999999994</v>
      </c>
      <c r="L18" s="125">
        <f t="shared" si="3"/>
        <v>6.549999999999841</v>
      </c>
      <c r="M18" s="125">
        <f t="shared" si="4"/>
        <v>0.35999999999999943</v>
      </c>
      <c r="N18" s="138">
        <f t="shared" si="5"/>
        <v>6.90999999999984</v>
      </c>
      <c r="O18" s="138">
        <f t="shared" si="6"/>
        <v>73.95</v>
      </c>
      <c r="P18" s="138">
        <f t="shared" si="7"/>
        <v>98.64293705714171</v>
      </c>
      <c r="Q18" s="138">
        <f t="shared" si="8"/>
        <v>98.83870967741936</v>
      </c>
      <c r="R18" s="246">
        <f t="shared" si="9"/>
        <v>98.6547521706966</v>
      </c>
      <c r="S18" s="249"/>
      <c r="T18" s="249"/>
      <c r="U18" s="249"/>
      <c r="V18" s="197"/>
      <c r="W18" s="363"/>
    </row>
    <row r="19" spans="1:23" ht="16.5" customHeight="1">
      <c r="A19" s="133">
        <v>14</v>
      </c>
      <c r="B19" s="135" t="s">
        <v>247</v>
      </c>
      <c r="C19" s="136">
        <f>'P-SUMMRY'!C19</f>
        <v>456.7</v>
      </c>
      <c r="D19" s="136">
        <f>'NP-SUMMRY'!C19</f>
        <v>0</v>
      </c>
      <c r="E19" s="136">
        <f t="shared" si="0"/>
        <v>456.7</v>
      </c>
      <c r="F19" s="136">
        <f>'P-SUMMRY'!E19</f>
        <v>318.90999999999997</v>
      </c>
      <c r="G19" s="136">
        <f>'NP-SUMMRY'!E19</f>
        <v>19</v>
      </c>
      <c r="H19" s="136">
        <f t="shared" si="1"/>
        <v>337.90999999999997</v>
      </c>
      <c r="I19" s="137">
        <f>'P-SUMMRY'!G19</f>
        <v>316.45000000000005</v>
      </c>
      <c r="J19" s="137">
        <f>'NP-SUMMRY'!G19</f>
        <v>20.49</v>
      </c>
      <c r="K19" s="137">
        <f t="shared" si="2"/>
        <v>336.94000000000005</v>
      </c>
      <c r="L19" s="125">
        <f t="shared" si="3"/>
        <v>2.4599999999999227</v>
      </c>
      <c r="M19" s="125">
        <f t="shared" si="4"/>
        <v>-1.4899999999999984</v>
      </c>
      <c r="N19" s="138">
        <f t="shared" si="5"/>
        <v>0.9699999999999243</v>
      </c>
      <c r="O19" s="138">
        <f t="shared" si="6"/>
        <v>69.29</v>
      </c>
      <c r="P19" s="138">
        <f t="shared" si="7"/>
        <v>99.22862249537489</v>
      </c>
      <c r="Q19" s="138">
        <f t="shared" si="8"/>
        <v>107.84210526315789</v>
      </c>
      <c r="R19" s="246">
        <f t="shared" si="9"/>
        <v>99.71294131573498</v>
      </c>
      <c r="S19" s="249"/>
      <c r="T19" s="249"/>
      <c r="U19" s="249"/>
      <c r="V19" s="138"/>
      <c r="W19" s="363"/>
    </row>
    <row r="20" spans="1:23" ht="16.5" customHeight="1">
      <c r="A20" s="133">
        <v>15</v>
      </c>
      <c r="B20" s="135" t="s">
        <v>248</v>
      </c>
      <c r="C20" s="136">
        <f>'P-SUMMRY'!C20</f>
        <v>514.03</v>
      </c>
      <c r="D20" s="136">
        <f>'NP-SUMMRY'!C20</f>
        <v>0</v>
      </c>
      <c r="E20" s="136">
        <f t="shared" si="0"/>
        <v>514.03</v>
      </c>
      <c r="F20" s="136">
        <f>'P-SUMMRY'!E20</f>
        <v>526.65</v>
      </c>
      <c r="G20" s="136">
        <f>'NP-SUMMRY'!E20</f>
        <v>17.15</v>
      </c>
      <c r="H20" s="136">
        <f t="shared" si="1"/>
        <v>543.8</v>
      </c>
      <c r="I20" s="137">
        <f>'P-SUMMRY'!G20</f>
        <v>513.0899999999999</v>
      </c>
      <c r="J20" s="137">
        <f>'NP-SUMMRY'!G20</f>
        <v>18.86</v>
      </c>
      <c r="K20" s="137">
        <f t="shared" si="2"/>
        <v>531.9499999999999</v>
      </c>
      <c r="L20" s="125">
        <f t="shared" si="3"/>
        <v>13.56000000000006</v>
      </c>
      <c r="M20" s="125">
        <f t="shared" si="4"/>
        <v>-1.7100000000000009</v>
      </c>
      <c r="N20" s="138">
        <f t="shared" si="5"/>
        <v>11.850000000000058</v>
      </c>
      <c r="O20" s="138">
        <f t="shared" si="6"/>
        <v>99.82</v>
      </c>
      <c r="P20" s="138">
        <f t="shared" si="7"/>
        <v>97.42523497579036</v>
      </c>
      <c r="Q20" s="138">
        <f t="shared" si="8"/>
        <v>109.97084548104957</v>
      </c>
      <c r="R20" s="246">
        <f t="shared" si="9"/>
        <v>97.82089003310041</v>
      </c>
      <c r="S20" s="249"/>
      <c r="T20" s="249"/>
      <c r="U20" s="249"/>
      <c r="V20" s="197"/>
      <c r="W20" s="363"/>
    </row>
    <row r="21" spans="1:23" ht="16.5" customHeight="1">
      <c r="A21" s="133">
        <v>16</v>
      </c>
      <c r="B21" s="135" t="s">
        <v>249</v>
      </c>
      <c r="C21" s="136">
        <f>'P-SUMMRY'!C21</f>
        <v>273.47999999999996</v>
      </c>
      <c r="D21" s="136">
        <f>'NP-SUMMRY'!C21</f>
        <v>0</v>
      </c>
      <c r="E21" s="136">
        <f t="shared" si="0"/>
        <v>273.47999999999996</v>
      </c>
      <c r="F21" s="136">
        <f>'P-SUMMRY'!E21</f>
        <v>251.96999999999994</v>
      </c>
      <c r="G21" s="136">
        <f>'NP-SUMMRY'!E21</f>
        <v>18</v>
      </c>
      <c r="H21" s="136">
        <f t="shared" si="1"/>
        <v>269.9699999999999</v>
      </c>
      <c r="I21" s="137">
        <f>'P-SUMMRY'!G21</f>
        <v>251.29999999999998</v>
      </c>
      <c r="J21" s="137">
        <f>'NP-SUMMRY'!G21</f>
        <v>22.21</v>
      </c>
      <c r="K21" s="137">
        <f t="shared" si="2"/>
        <v>273.51</v>
      </c>
      <c r="L21" s="125">
        <f t="shared" si="3"/>
        <v>0.6699999999999591</v>
      </c>
      <c r="M21" s="125">
        <f t="shared" si="4"/>
        <v>-4.210000000000001</v>
      </c>
      <c r="N21" s="138">
        <f t="shared" si="5"/>
        <v>-3.540000000000042</v>
      </c>
      <c r="O21" s="138">
        <f t="shared" si="6"/>
        <v>91.89</v>
      </c>
      <c r="P21" s="138">
        <f t="shared" si="7"/>
        <v>99.734095328809</v>
      </c>
      <c r="Q21" s="138">
        <f t="shared" si="8"/>
        <v>123.3888888888889</v>
      </c>
      <c r="R21" s="246">
        <f t="shared" si="9"/>
        <v>101.31125680631183</v>
      </c>
      <c r="S21" s="249"/>
      <c r="T21" s="249"/>
      <c r="U21" s="249"/>
      <c r="V21" s="138"/>
      <c r="W21" s="363"/>
    </row>
    <row r="22" spans="1:23" ht="16.5" customHeight="1">
      <c r="A22" s="133">
        <v>17</v>
      </c>
      <c r="B22" s="135" t="s">
        <v>250</v>
      </c>
      <c r="C22" s="136">
        <f>'P-SUMMRY'!C22</f>
        <v>63.63</v>
      </c>
      <c r="D22" s="136">
        <f>'NP-SUMMRY'!C22</f>
        <v>0</v>
      </c>
      <c r="E22" s="136">
        <f t="shared" si="0"/>
        <v>63.63</v>
      </c>
      <c r="F22" s="136">
        <f>'P-SUMMRY'!E22</f>
        <v>37</v>
      </c>
      <c r="G22" s="136">
        <f>'NP-SUMMRY'!E22</f>
        <v>17</v>
      </c>
      <c r="H22" s="136">
        <f t="shared" si="1"/>
        <v>54</v>
      </c>
      <c r="I22" s="137">
        <f>'P-SUMMRY'!G22</f>
        <v>35.4</v>
      </c>
      <c r="J22" s="137">
        <f>'NP-SUMMRY'!G22</f>
        <v>30.5</v>
      </c>
      <c r="K22" s="137">
        <f t="shared" si="2"/>
        <v>65.9</v>
      </c>
      <c r="L22" s="125">
        <f t="shared" si="3"/>
        <v>1.6000000000000014</v>
      </c>
      <c r="M22" s="125">
        <f t="shared" si="4"/>
        <v>-13.5</v>
      </c>
      <c r="N22" s="138">
        <f t="shared" si="5"/>
        <v>-11.899999999999999</v>
      </c>
      <c r="O22" s="138">
        <f t="shared" si="6"/>
        <v>55.63</v>
      </c>
      <c r="P22" s="138">
        <f t="shared" si="7"/>
        <v>95.67567567567568</v>
      </c>
      <c r="Q22" s="138">
        <f t="shared" si="8"/>
        <v>179.41176470588235</v>
      </c>
      <c r="R22" s="246">
        <f t="shared" si="9"/>
        <v>122.03703703703705</v>
      </c>
      <c r="S22" s="249"/>
      <c r="T22" s="249"/>
      <c r="U22" s="249"/>
      <c r="V22" s="138"/>
      <c r="W22" s="363"/>
    </row>
    <row r="23" spans="1:23" ht="16.5" customHeight="1">
      <c r="A23" s="133">
        <v>18</v>
      </c>
      <c r="B23" s="135" t="s">
        <v>251</v>
      </c>
      <c r="C23" s="136">
        <f>'P-SUMMRY'!C23</f>
        <v>59.34</v>
      </c>
      <c r="D23" s="136">
        <f>'NP-SUMMRY'!C23</f>
        <v>0</v>
      </c>
      <c r="E23" s="136">
        <f t="shared" si="0"/>
        <v>59.34</v>
      </c>
      <c r="F23" s="136">
        <f>'P-SUMMRY'!E23</f>
        <v>12.729999999999999</v>
      </c>
      <c r="G23" s="136">
        <f>'NP-SUMMRY'!E23</f>
        <v>0</v>
      </c>
      <c r="H23" s="136">
        <f t="shared" si="1"/>
        <v>12.729999999999999</v>
      </c>
      <c r="I23" s="137">
        <f>'P-SUMMRY'!G23</f>
        <v>11.32</v>
      </c>
      <c r="J23" s="137">
        <f>'NP-SUMMRY'!G23</f>
        <v>0</v>
      </c>
      <c r="K23" s="137">
        <f t="shared" si="2"/>
        <v>11.32</v>
      </c>
      <c r="L23" s="125">
        <f t="shared" si="3"/>
        <v>1.4099999999999984</v>
      </c>
      <c r="M23" s="125">
        <f t="shared" si="4"/>
        <v>0</v>
      </c>
      <c r="N23" s="138">
        <f t="shared" si="5"/>
        <v>1.4099999999999984</v>
      </c>
      <c r="O23" s="138">
        <f t="shared" si="6"/>
        <v>19.08</v>
      </c>
      <c r="P23" s="138">
        <f t="shared" si="7"/>
        <v>88.9238020424195</v>
      </c>
      <c r="Q23" s="138">
        <f t="shared" si="8"/>
        <v>0</v>
      </c>
      <c r="R23" s="246">
        <f t="shared" si="9"/>
        <v>88.9238020424195</v>
      </c>
      <c r="S23" s="249"/>
      <c r="T23" s="249"/>
      <c r="U23" s="249"/>
      <c r="V23" s="138"/>
      <c r="W23" s="363"/>
    </row>
    <row r="24" spans="1:23" ht="16.5" customHeight="1">
      <c r="A24" s="481">
        <v>19</v>
      </c>
      <c r="B24" s="135" t="s">
        <v>252</v>
      </c>
      <c r="C24" s="136">
        <f>'P-SUMMRY'!C24</f>
        <v>296.45</v>
      </c>
      <c r="D24" s="136">
        <f>'NP-SUMMRY'!C24</f>
        <v>0</v>
      </c>
      <c r="E24" s="136">
        <f t="shared" si="0"/>
        <v>296.45</v>
      </c>
      <c r="F24" s="136">
        <f>'P-SUMMRY'!E24</f>
        <v>190.72999999999996</v>
      </c>
      <c r="G24" s="136">
        <f>'NP-SUMMRY'!E24</f>
        <v>20.25</v>
      </c>
      <c r="H24" s="136">
        <f t="shared" si="1"/>
        <v>210.97999999999996</v>
      </c>
      <c r="I24" s="137">
        <f>'P-SUMMRY'!G24</f>
        <v>176.1</v>
      </c>
      <c r="J24" s="137">
        <f>'NP-SUMMRY'!G24</f>
        <v>31.52</v>
      </c>
      <c r="K24" s="137">
        <f t="shared" si="2"/>
        <v>207.62</v>
      </c>
      <c r="L24" s="125">
        <f t="shared" si="3"/>
        <v>14.629999999999967</v>
      </c>
      <c r="M24" s="125">
        <f t="shared" si="4"/>
        <v>-11.27</v>
      </c>
      <c r="N24" s="138">
        <f t="shared" si="5"/>
        <v>3.3599999999999675</v>
      </c>
      <c r="O24" s="138">
        <f t="shared" si="6"/>
        <v>59.4</v>
      </c>
      <c r="P24" s="138">
        <f t="shared" si="7"/>
        <v>92.32947097991926</v>
      </c>
      <c r="Q24" s="138">
        <f t="shared" si="8"/>
        <v>155.65432098765433</v>
      </c>
      <c r="R24" s="246">
        <f t="shared" si="9"/>
        <v>98.40743198407435</v>
      </c>
      <c r="S24" s="249"/>
      <c r="T24" s="249"/>
      <c r="U24" s="249"/>
      <c r="V24" s="138"/>
      <c r="W24" s="363"/>
    </row>
    <row r="25" spans="1:23" ht="16.5" customHeight="1">
      <c r="A25" s="481">
        <v>20</v>
      </c>
      <c r="B25" s="135" t="s">
        <v>253</v>
      </c>
      <c r="C25" s="136">
        <f>'P-SUMMRY'!C25</f>
        <v>54.519999999999996</v>
      </c>
      <c r="D25" s="136">
        <f>'NP-SUMMRY'!C25</f>
        <v>0</v>
      </c>
      <c r="E25" s="136">
        <f t="shared" si="0"/>
        <v>54.519999999999996</v>
      </c>
      <c r="F25" s="136">
        <f>'P-SUMMRY'!E25</f>
        <v>72.53</v>
      </c>
      <c r="G25" s="136">
        <f>'NP-SUMMRY'!E25</f>
        <v>26</v>
      </c>
      <c r="H25" s="136">
        <f t="shared" si="1"/>
        <v>98.53</v>
      </c>
      <c r="I25" s="137">
        <f>'P-SUMMRY'!G25</f>
        <v>55.57000000000001</v>
      </c>
      <c r="J25" s="137">
        <f>'NP-SUMMRY'!G25</f>
        <v>25.67</v>
      </c>
      <c r="K25" s="137">
        <f t="shared" si="2"/>
        <v>81.24000000000001</v>
      </c>
      <c r="L25" s="125">
        <f t="shared" si="3"/>
        <v>16.959999999999994</v>
      </c>
      <c r="M25" s="125">
        <f t="shared" si="4"/>
        <v>0.3299999999999983</v>
      </c>
      <c r="N25" s="138">
        <f t="shared" si="5"/>
        <v>17.289999999999992</v>
      </c>
      <c r="O25" s="138">
        <f t="shared" si="6"/>
        <v>101.93</v>
      </c>
      <c r="P25" s="138">
        <f t="shared" si="7"/>
        <v>76.61657245277816</v>
      </c>
      <c r="Q25" s="138">
        <f t="shared" si="8"/>
        <v>98.73076923076923</v>
      </c>
      <c r="R25" s="246">
        <f t="shared" si="9"/>
        <v>82.45204506241754</v>
      </c>
      <c r="S25" s="249"/>
      <c r="T25" s="249"/>
      <c r="U25" s="249"/>
      <c r="V25" s="197"/>
      <c r="W25" s="363"/>
    </row>
    <row r="26" spans="1:23" ht="16.5" customHeight="1">
      <c r="A26" s="481">
        <v>21</v>
      </c>
      <c r="B26" s="135" t="s">
        <v>254</v>
      </c>
      <c r="C26" s="136">
        <f>'P-SUMMRY'!C26</f>
        <v>111.72999999999999</v>
      </c>
      <c r="D26" s="136">
        <f>'NP-SUMMRY'!C26</f>
        <v>0</v>
      </c>
      <c r="E26" s="136">
        <f t="shared" si="0"/>
        <v>111.72999999999999</v>
      </c>
      <c r="F26" s="136">
        <f>'P-SUMMRY'!E26</f>
        <v>26.740000000000002</v>
      </c>
      <c r="G26" s="136">
        <f>'NP-SUMMRY'!E26</f>
        <v>0</v>
      </c>
      <c r="H26" s="136">
        <f t="shared" si="1"/>
        <v>26.740000000000002</v>
      </c>
      <c r="I26" s="137">
        <f>'P-SUMMRY'!G26</f>
        <v>21.04</v>
      </c>
      <c r="J26" s="137">
        <f>'NP-SUMMRY'!G26</f>
        <v>0</v>
      </c>
      <c r="K26" s="137">
        <f t="shared" si="2"/>
        <v>21.04</v>
      </c>
      <c r="L26" s="125">
        <f t="shared" si="3"/>
        <v>5.700000000000003</v>
      </c>
      <c r="M26" s="125">
        <f t="shared" si="4"/>
        <v>0</v>
      </c>
      <c r="N26" s="138">
        <f t="shared" si="5"/>
        <v>5.700000000000003</v>
      </c>
      <c r="O26" s="138">
        <f t="shared" si="6"/>
        <v>18.83</v>
      </c>
      <c r="P26" s="138">
        <f t="shared" si="7"/>
        <v>78.68362004487658</v>
      </c>
      <c r="Q26" s="138">
        <f t="shared" si="8"/>
        <v>0</v>
      </c>
      <c r="R26" s="246">
        <f t="shared" si="9"/>
        <v>78.68362004487658</v>
      </c>
      <c r="S26" s="249"/>
      <c r="T26" s="249"/>
      <c r="U26" s="249"/>
      <c r="V26" s="138"/>
      <c r="W26" s="363"/>
    </row>
    <row r="27" spans="1:23" ht="16.5" customHeight="1">
      <c r="A27" s="133">
        <v>22</v>
      </c>
      <c r="B27" s="135" t="s">
        <v>255</v>
      </c>
      <c r="C27" s="136">
        <f>'P-SUMMRY'!C27</f>
        <v>35.60000000000001</v>
      </c>
      <c r="D27" s="136">
        <f>'NP-SUMMRY'!C27</f>
        <v>0</v>
      </c>
      <c r="E27" s="136">
        <f t="shared" si="0"/>
        <v>35.60000000000001</v>
      </c>
      <c r="F27" s="136">
        <f>'P-SUMMRY'!E27</f>
        <v>18.610000000000007</v>
      </c>
      <c r="G27" s="136">
        <f>'NP-SUMMRY'!E27</f>
        <v>9</v>
      </c>
      <c r="H27" s="136">
        <f t="shared" si="1"/>
        <v>27.610000000000007</v>
      </c>
      <c r="I27" s="137">
        <f>'P-SUMMRY'!G27</f>
        <v>17.750000000000004</v>
      </c>
      <c r="J27" s="137">
        <f>'NP-SUMMRY'!G27</f>
        <v>11</v>
      </c>
      <c r="K27" s="137">
        <f t="shared" si="2"/>
        <v>28.750000000000004</v>
      </c>
      <c r="L27" s="125">
        <f t="shared" si="3"/>
        <v>0.860000000000003</v>
      </c>
      <c r="M27" s="125">
        <f t="shared" si="4"/>
        <v>-2</v>
      </c>
      <c r="N27" s="138">
        <f t="shared" si="5"/>
        <v>-1.139999999999997</v>
      </c>
      <c r="O27" s="138">
        <f t="shared" si="6"/>
        <v>49.86</v>
      </c>
      <c r="P27" s="138">
        <f t="shared" si="7"/>
        <v>95.37882858678128</v>
      </c>
      <c r="Q27" s="138">
        <f t="shared" si="8"/>
        <v>122.22222222222223</v>
      </c>
      <c r="R27" s="246">
        <f t="shared" si="9"/>
        <v>104.12893879029338</v>
      </c>
      <c r="S27" s="249"/>
      <c r="T27" s="249"/>
      <c r="U27" s="249"/>
      <c r="V27" s="138"/>
      <c r="W27" s="363"/>
    </row>
    <row r="28" spans="1:23" ht="16.5" customHeight="1">
      <c r="A28" s="133">
        <v>23</v>
      </c>
      <c r="B28" s="135" t="s">
        <v>256</v>
      </c>
      <c r="C28" s="136">
        <f>'P-SUMMRY'!C28</f>
        <v>40.589999999999996</v>
      </c>
      <c r="D28" s="136">
        <f>'NP-SUMMRY'!C28</f>
        <v>0</v>
      </c>
      <c r="E28" s="136">
        <f t="shared" si="0"/>
        <v>40.589999999999996</v>
      </c>
      <c r="F28" s="136">
        <f>'P-SUMMRY'!E28</f>
        <v>22.14</v>
      </c>
      <c r="G28" s="302">
        <f>'NP-SUMMRY'!E28</f>
        <v>0</v>
      </c>
      <c r="H28" s="136">
        <f t="shared" si="1"/>
        <v>22.14</v>
      </c>
      <c r="I28" s="137">
        <f>'P-SUMMRY'!G28</f>
        <v>17.529999999999998</v>
      </c>
      <c r="J28" s="137">
        <f>'NP-SUMMRY'!G28</f>
        <v>0</v>
      </c>
      <c r="K28" s="137">
        <f t="shared" si="2"/>
        <v>17.529999999999998</v>
      </c>
      <c r="L28" s="125">
        <f t="shared" si="3"/>
        <v>4.610000000000003</v>
      </c>
      <c r="M28" s="125">
        <f t="shared" si="4"/>
        <v>0</v>
      </c>
      <c r="N28" s="138">
        <f t="shared" si="5"/>
        <v>4.610000000000003</v>
      </c>
      <c r="O28" s="138">
        <f t="shared" si="6"/>
        <v>43.19</v>
      </c>
      <c r="P28" s="138">
        <f t="shared" si="7"/>
        <v>79.17795844625111</v>
      </c>
      <c r="Q28" s="138">
        <f t="shared" si="8"/>
        <v>0</v>
      </c>
      <c r="R28" s="246">
        <f t="shared" si="9"/>
        <v>79.17795844625111</v>
      </c>
      <c r="S28" s="249"/>
      <c r="T28" s="249"/>
      <c r="U28" s="249"/>
      <c r="V28" s="197"/>
      <c r="W28" s="363"/>
    </row>
    <row r="29" spans="1:23" ht="16.5" customHeight="1">
      <c r="A29" s="133">
        <v>24</v>
      </c>
      <c r="B29" s="135" t="s">
        <v>311</v>
      </c>
      <c r="C29" s="136">
        <f>'P-SUMMRY'!C29</f>
        <v>5.529999999999999</v>
      </c>
      <c r="D29" s="136">
        <f>'NP-SUMMRY'!C29</f>
        <v>0</v>
      </c>
      <c r="E29" s="136">
        <f t="shared" si="0"/>
        <v>5.529999999999999</v>
      </c>
      <c r="F29" s="136">
        <f>'P-SUMMRY'!E29</f>
        <v>0.84</v>
      </c>
      <c r="G29" s="136">
        <f>'NP-SUMMRY'!E29</f>
        <v>0</v>
      </c>
      <c r="H29" s="136">
        <f t="shared" si="1"/>
        <v>0.84</v>
      </c>
      <c r="I29" s="137">
        <f>'P-SUMMRY'!G29</f>
        <v>0.73</v>
      </c>
      <c r="J29" s="137">
        <f>'NP-SUMMRY'!G29</f>
        <v>0</v>
      </c>
      <c r="K29" s="137">
        <f t="shared" si="2"/>
        <v>0.73</v>
      </c>
      <c r="L29" s="125">
        <f t="shared" si="3"/>
        <v>0.10999999999999999</v>
      </c>
      <c r="M29" s="125">
        <f t="shared" si="4"/>
        <v>0</v>
      </c>
      <c r="N29" s="138">
        <f t="shared" si="5"/>
        <v>0.10999999999999999</v>
      </c>
      <c r="O29" s="138">
        <f t="shared" si="6"/>
        <v>13.2</v>
      </c>
      <c r="P29" s="138">
        <f t="shared" si="7"/>
        <v>86.90476190476191</v>
      </c>
      <c r="Q29" s="138">
        <f t="shared" si="8"/>
        <v>0</v>
      </c>
      <c r="R29" s="246">
        <f t="shared" si="9"/>
        <v>86.90476190476191</v>
      </c>
      <c r="S29" s="249"/>
      <c r="T29" s="249"/>
      <c r="U29" s="249"/>
      <c r="V29" s="197"/>
      <c r="W29" s="363"/>
    </row>
    <row r="30" spans="1:23" ht="16.5" customHeight="1">
      <c r="A30" s="481">
        <v>25</v>
      </c>
      <c r="B30" s="135" t="s">
        <v>258</v>
      </c>
      <c r="C30" s="136">
        <f>'P-SUMMRY'!C30</f>
        <v>495.61</v>
      </c>
      <c r="D30" s="136">
        <f>'NP-SUMMRY'!C30</f>
        <v>0</v>
      </c>
      <c r="E30" s="136">
        <f t="shared" si="0"/>
        <v>495.61</v>
      </c>
      <c r="F30" s="136">
        <f>'P-SUMMRY'!E30</f>
        <v>429.59999999999997</v>
      </c>
      <c r="G30" s="136">
        <f>'NP-SUMMRY'!E30</f>
        <v>20.5</v>
      </c>
      <c r="H30" s="136">
        <f t="shared" si="1"/>
        <v>450.09999999999997</v>
      </c>
      <c r="I30" s="137">
        <f>'P-SUMMRY'!G30</f>
        <v>429.1600000000001</v>
      </c>
      <c r="J30" s="137">
        <f>'NP-SUMMRY'!G30</f>
        <v>23.11</v>
      </c>
      <c r="K30" s="137">
        <f t="shared" si="2"/>
        <v>452.2700000000001</v>
      </c>
      <c r="L30" s="125">
        <f t="shared" si="3"/>
        <v>0.43999999999988404</v>
      </c>
      <c r="M30" s="125">
        <f t="shared" si="4"/>
        <v>-2.6099999999999994</v>
      </c>
      <c r="N30" s="138">
        <f t="shared" si="5"/>
        <v>-2.1700000000001154</v>
      </c>
      <c r="O30" s="138">
        <f t="shared" si="6"/>
        <v>86.59</v>
      </c>
      <c r="P30" s="138">
        <f t="shared" si="7"/>
        <v>99.89757914338922</v>
      </c>
      <c r="Q30" s="138">
        <f t="shared" si="8"/>
        <v>112.73170731707316</v>
      </c>
      <c r="R30" s="246">
        <f t="shared" si="9"/>
        <v>100.48211508553658</v>
      </c>
      <c r="S30" s="249"/>
      <c r="T30" s="249"/>
      <c r="U30" s="249"/>
      <c r="V30" s="138"/>
      <c r="W30" s="363"/>
    </row>
    <row r="31" spans="1:23" ht="16.5" customHeight="1" thickBot="1">
      <c r="A31" s="133">
        <v>26</v>
      </c>
      <c r="B31" s="135" t="s">
        <v>259</v>
      </c>
      <c r="C31" s="136">
        <f>'P-SUMMRY'!C31</f>
        <v>179.59000000000003</v>
      </c>
      <c r="D31" s="136">
        <f>'NP-SUMMRY'!C31</f>
        <v>0</v>
      </c>
      <c r="E31" s="136">
        <f t="shared" si="0"/>
        <v>179.59000000000003</v>
      </c>
      <c r="F31" s="136">
        <f>'P-SUMMRY'!E31</f>
        <v>182.44000000000003</v>
      </c>
      <c r="G31" s="136">
        <f>'NP-SUMMRY'!E31</f>
        <v>0</v>
      </c>
      <c r="H31" s="136">
        <f t="shared" si="1"/>
        <v>182.44000000000003</v>
      </c>
      <c r="I31" s="137">
        <f>'P-SUMMRY'!G31</f>
        <v>186.11000000000004</v>
      </c>
      <c r="J31" s="137">
        <f>'NP-SUMMRY'!G31</f>
        <v>0</v>
      </c>
      <c r="K31" s="137">
        <f t="shared" si="2"/>
        <v>186.11000000000004</v>
      </c>
      <c r="L31" s="125">
        <f t="shared" si="3"/>
        <v>-3.670000000000016</v>
      </c>
      <c r="M31" s="125">
        <f t="shared" si="4"/>
        <v>0</v>
      </c>
      <c r="N31" s="138">
        <f t="shared" si="5"/>
        <v>-3.670000000000016</v>
      </c>
      <c r="O31" s="138">
        <f t="shared" si="6"/>
        <v>103.63</v>
      </c>
      <c r="P31" s="138">
        <f t="shared" si="7"/>
        <v>102.0116202587152</v>
      </c>
      <c r="Q31" s="450">
        <f t="shared" si="8"/>
        <v>0</v>
      </c>
      <c r="R31" s="246">
        <f t="shared" si="9"/>
        <v>102.0116202587152</v>
      </c>
      <c r="S31" s="249"/>
      <c r="T31" s="249"/>
      <c r="U31" s="249"/>
      <c r="V31" s="197"/>
      <c r="W31" s="363"/>
    </row>
    <row r="32" spans="1:23" ht="16.5" customHeight="1" thickBot="1">
      <c r="A32" s="188"/>
      <c r="B32" s="189" t="s">
        <v>260</v>
      </c>
      <c r="C32" s="190">
        <f aca="true" t="shared" si="10" ref="C32:J32">SUM(C6:C31)</f>
        <v>10525.890000000001</v>
      </c>
      <c r="D32" s="190">
        <f t="shared" si="10"/>
        <v>0</v>
      </c>
      <c r="E32" s="190">
        <f t="shared" si="10"/>
        <v>10525.890000000001</v>
      </c>
      <c r="F32" s="190">
        <f t="shared" si="10"/>
        <v>8176.549999999997</v>
      </c>
      <c r="G32" s="190">
        <f t="shared" si="10"/>
        <v>443.64</v>
      </c>
      <c r="H32" s="190">
        <f t="shared" si="10"/>
        <v>8620.19</v>
      </c>
      <c r="I32" s="191">
        <f t="shared" si="10"/>
        <v>7880.399999999998</v>
      </c>
      <c r="J32" s="191">
        <f t="shared" si="10"/>
        <v>521.76</v>
      </c>
      <c r="K32" s="451">
        <f t="shared" si="2"/>
        <v>8402.159999999998</v>
      </c>
      <c r="L32" s="452">
        <f t="shared" si="3"/>
        <v>296.14999999999964</v>
      </c>
      <c r="M32" s="452">
        <f t="shared" si="4"/>
        <v>-78.12</v>
      </c>
      <c r="N32" s="453">
        <f t="shared" si="5"/>
        <v>218.02999999999963</v>
      </c>
      <c r="O32" s="459">
        <f t="shared" si="6"/>
        <v>74.87</v>
      </c>
      <c r="P32" s="456">
        <f t="shared" si="7"/>
        <v>96.3780567598804</v>
      </c>
      <c r="Q32" s="455">
        <f t="shared" si="8"/>
        <v>117.60887205842576</v>
      </c>
      <c r="R32" s="454">
        <f t="shared" si="9"/>
        <v>97.47070540208507</v>
      </c>
      <c r="S32" s="249"/>
      <c r="T32" s="197"/>
      <c r="U32" s="196"/>
      <c r="V32" s="197"/>
      <c r="W32" s="363"/>
    </row>
    <row r="33" spans="1:18" ht="16.5" customHeight="1" thickBot="1">
      <c r="A33" s="446"/>
      <c r="B33" s="181"/>
      <c r="C33" s="447">
        <v>10525.89</v>
      </c>
      <c r="D33" s="181"/>
      <c r="E33" s="447"/>
      <c r="F33" s="448"/>
      <c r="G33" s="181"/>
      <c r="H33" s="181"/>
      <c r="I33" s="181"/>
      <c r="J33" s="181"/>
      <c r="K33" s="181"/>
      <c r="L33" s="181"/>
      <c r="M33" s="181"/>
      <c r="N33" s="181"/>
      <c r="O33" s="277"/>
      <c r="P33" s="449">
        <f>IF(F33&gt;0,(I33/F33)*100,0)</f>
        <v>0</v>
      </c>
      <c r="Q33" s="277"/>
      <c r="R33" s="372"/>
    </row>
    <row r="34" spans="12:17" ht="12.75">
      <c r="L34" s="180"/>
      <c r="O34" s="330"/>
      <c r="P34" s="330"/>
      <c r="Q34" s="330"/>
    </row>
    <row r="35" ht="12.75">
      <c r="R35" s="332" t="s">
        <v>6</v>
      </c>
    </row>
    <row r="37" spans="1:18" ht="33.75" customHeight="1">
      <c r="A37" s="540" t="s">
        <v>313</v>
      </c>
      <c r="B37" s="541"/>
      <c r="C37" s="541"/>
      <c r="D37" s="541"/>
      <c r="E37" s="541"/>
      <c r="F37" s="541"/>
      <c r="G37" s="541"/>
      <c r="H37" s="541"/>
      <c r="I37" s="541"/>
      <c r="J37" s="541"/>
      <c r="K37" s="541"/>
      <c r="L37" s="541"/>
      <c r="M37" s="541"/>
      <c r="N37" s="541"/>
      <c r="O37" s="541"/>
      <c r="P37" s="541"/>
      <c r="Q37" s="541"/>
      <c r="R37" s="542"/>
    </row>
  </sheetData>
  <mergeCells count="21">
    <mergeCell ref="X3:X4"/>
    <mergeCell ref="Y3:Y4"/>
    <mergeCell ref="W6:W7"/>
    <mergeCell ref="W9:W10"/>
    <mergeCell ref="X5:X6"/>
    <mergeCell ref="V3:V4"/>
    <mergeCell ref="W3:W4"/>
    <mergeCell ref="I3:K3"/>
    <mergeCell ref="L3:N3"/>
    <mergeCell ref="S3:S4"/>
    <mergeCell ref="T3:T4"/>
    <mergeCell ref="U3:U4"/>
    <mergeCell ref="A37:R37"/>
    <mergeCell ref="A3:A4"/>
    <mergeCell ref="B3:B4"/>
    <mergeCell ref="O3:O4"/>
    <mergeCell ref="P3:P4"/>
    <mergeCell ref="Q3:Q4"/>
    <mergeCell ref="R3:R4"/>
    <mergeCell ref="C3:E3"/>
    <mergeCell ref="F3:H3"/>
  </mergeCells>
  <conditionalFormatting sqref="P33">
    <cfRule type="cellIs" priority="1" dxfId="0" operator="between" stopIfTrue="1">
      <formula>"&gt;="</formula>
      <formula>80</formula>
    </cfRule>
  </conditionalFormatting>
  <conditionalFormatting sqref="R32">
    <cfRule type="cellIs" priority="2" dxfId="1" operator="between" stopIfTrue="1">
      <formula>"&gt;="</formula>
      <formula>80</formula>
    </cfRule>
  </conditionalFormatting>
  <conditionalFormatting sqref="P32">
    <cfRule type="cellIs" priority="3" dxfId="2" operator="between" stopIfTrue="1">
      <formula>"&gt;="</formula>
      <formula>80</formula>
    </cfRule>
  </conditionalFormatting>
  <conditionalFormatting sqref="Q32">
    <cfRule type="cellIs" priority="4" dxfId="3" operator="between" stopIfTrue="1">
      <formula>"&gt;="</formula>
      <formula>80</formula>
    </cfRule>
  </conditionalFormatting>
  <conditionalFormatting sqref="O6:O32">
    <cfRule type="cellIs" priority="5" dxfId="4" operator="between" stopIfTrue="1">
      <formula>"&gt;="</formula>
      <formula>90</formula>
    </cfRule>
  </conditionalFormatting>
  <conditionalFormatting sqref="P6:P31">
    <cfRule type="cellIs" priority="6" dxfId="5" operator="between" stopIfTrue="1">
      <formula>"&gt;="</formula>
      <formula>90</formula>
    </cfRule>
  </conditionalFormatting>
  <conditionalFormatting sqref="Q6:Q31">
    <cfRule type="cellIs" priority="7" dxfId="6" operator="between" stopIfTrue="1">
      <formula>"&gt;="</formula>
      <formula>90</formula>
    </cfRule>
  </conditionalFormatting>
  <conditionalFormatting sqref="R6:R31">
    <cfRule type="cellIs" priority="8" dxfId="1" operator="between" stopIfTrue="1">
      <formula>"&gt;="</formula>
      <formula>90</formula>
    </cfRule>
  </conditionalFormatting>
  <printOptions horizontalCentered="1"/>
  <pageMargins left="0.5" right="0.5" top="0.5" bottom="0.5" header="0.5" footer="0.5"/>
  <pageSetup horizontalDpi="600" verticalDpi="600" orientation="landscape" paperSize="9" scale="80" r:id="rId1"/>
  <headerFooter alignWithMargins="0">
    <oddFooter>&amp;CPage &amp;P</oddFooter>
  </headerFooter>
</worksheet>
</file>

<file path=xl/worksheets/sheet7.xml><?xml version="1.0" encoding="utf-8"?>
<worksheet xmlns="http://schemas.openxmlformats.org/spreadsheetml/2006/main" xmlns:r="http://schemas.openxmlformats.org/officeDocument/2006/relationships">
  <sheetPr>
    <tabColor indexed="34"/>
  </sheetPr>
  <dimension ref="A1:R33"/>
  <sheetViews>
    <sheetView view="pageBreakPreview" zoomScale="120" zoomScaleSheetLayoutView="120" workbookViewId="0" topLeftCell="A1">
      <pane xSplit="2" ySplit="5" topLeftCell="C6" activePane="bottomRight" state="frozen"/>
      <selection pane="topLeft" activeCell="G2" sqref="G2"/>
      <selection pane="topRight" activeCell="G2" sqref="G2"/>
      <selection pane="bottomLeft" activeCell="G2" sqref="G2"/>
      <selection pane="bottomRight" activeCell="C4" sqref="C4"/>
    </sheetView>
  </sheetViews>
  <sheetFormatPr defaultColWidth="9.140625" defaultRowHeight="22.5" customHeight="1"/>
  <cols>
    <col min="1" max="1" width="7.421875" style="19" customWidth="1"/>
    <col min="2" max="2" width="9.7109375" style="19" customWidth="1"/>
    <col min="3" max="3" width="10.57421875" style="19" bestFit="1" customWidth="1"/>
    <col min="4" max="4" width="0.13671875" style="19" customWidth="1"/>
    <col min="5" max="5" width="10.00390625" style="19" customWidth="1"/>
    <col min="6" max="6" width="9.8515625" style="19" customWidth="1"/>
    <col min="7" max="7" width="9.00390625" style="19" customWidth="1"/>
    <col min="8" max="9" width="8.7109375" style="19" customWidth="1"/>
    <col min="10" max="10" width="9.00390625" style="19" customWidth="1"/>
    <col min="11" max="11" width="10.28125" style="19" customWidth="1"/>
    <col min="12" max="12" width="8.57421875" style="19" customWidth="1"/>
    <col min="13" max="13" width="2.7109375" style="19" customWidth="1"/>
    <col min="14" max="14" width="5.8515625" style="19" customWidth="1"/>
    <col min="15" max="16384" width="9.140625" style="19" customWidth="1"/>
  </cols>
  <sheetData>
    <row r="1" spans="1:14" ht="24" customHeight="1">
      <c r="A1" s="392"/>
      <c r="B1" s="389"/>
      <c r="C1" s="389"/>
      <c r="D1" s="389"/>
      <c r="E1" s="389"/>
      <c r="F1" s="389"/>
      <c r="G1" s="389"/>
      <c r="H1" s="389"/>
      <c r="I1" s="389"/>
      <c r="J1" s="389"/>
      <c r="K1" s="389"/>
      <c r="L1" s="391"/>
      <c r="M1" s="198"/>
      <c r="N1" s="198"/>
    </row>
    <row r="2" spans="1:14" ht="24" customHeight="1">
      <c r="A2" s="393"/>
      <c r="B2" s="182"/>
      <c r="C2" s="182"/>
      <c r="D2" s="182"/>
      <c r="E2" s="182"/>
      <c r="F2" s="182"/>
      <c r="G2" s="182"/>
      <c r="H2" s="182"/>
      <c r="I2" s="182"/>
      <c r="J2" s="182"/>
      <c r="K2" s="182"/>
      <c r="L2" s="383"/>
      <c r="M2" s="198"/>
      <c r="N2" s="198"/>
    </row>
    <row r="3" spans="1:14" ht="24" customHeight="1" thickBot="1">
      <c r="A3" s="566" t="s">
        <v>414</v>
      </c>
      <c r="B3" s="567"/>
      <c r="C3" s="567"/>
      <c r="D3" s="567"/>
      <c r="E3" s="567"/>
      <c r="F3" s="567"/>
      <c r="G3" s="567"/>
      <c r="H3" s="567"/>
      <c r="I3" s="567"/>
      <c r="J3" s="567"/>
      <c r="K3" s="567"/>
      <c r="L3" s="568"/>
      <c r="M3" s="199"/>
      <c r="N3" s="199"/>
    </row>
    <row r="4" spans="1:14" ht="46.5" customHeight="1" thickBot="1">
      <c r="A4" s="460" t="s">
        <v>224</v>
      </c>
      <c r="B4" s="461" t="s">
        <v>395</v>
      </c>
      <c r="C4" s="461"/>
      <c r="D4" s="461" t="s">
        <v>241</v>
      </c>
      <c r="E4" s="461" t="s">
        <v>396</v>
      </c>
      <c r="F4" s="217"/>
      <c r="G4" s="217"/>
      <c r="H4" s="217"/>
      <c r="I4" s="440"/>
      <c r="J4" s="216"/>
      <c r="K4" s="213"/>
      <c r="L4" s="243"/>
      <c r="M4" s="228"/>
      <c r="N4" s="209"/>
    </row>
    <row r="5" spans="1:18" ht="21" customHeight="1" thickBot="1">
      <c r="A5" s="126">
        <v>1</v>
      </c>
      <c r="B5" s="123">
        <v>2</v>
      </c>
      <c r="C5" s="123"/>
      <c r="D5" s="123">
        <v>4</v>
      </c>
      <c r="E5" s="123">
        <v>3</v>
      </c>
      <c r="F5" s="123"/>
      <c r="G5" s="123"/>
      <c r="H5" s="123"/>
      <c r="I5" s="123"/>
      <c r="J5" s="123"/>
      <c r="K5" s="123"/>
      <c r="L5" s="123"/>
      <c r="M5" s="229"/>
      <c r="N5" s="210"/>
      <c r="O5" s="204"/>
      <c r="P5" s="122"/>
      <c r="Q5" s="122"/>
      <c r="R5" s="122"/>
    </row>
    <row r="6" spans="1:14" ht="21" customHeight="1">
      <c r="A6" s="126">
        <v>1</v>
      </c>
      <c r="B6" s="124" t="s">
        <v>234</v>
      </c>
      <c r="C6" s="126">
        <v>1</v>
      </c>
      <c r="D6" s="207">
        <f>'P-BCK-47'!D6+'P-BCK-50'!D6+'P-BCK-52'!D6+'P-BCK-55'!D6+'P-BCK-57'!D6+'P-BCK-62'!D6+'P-BCK-74'!D6</f>
        <v>680</v>
      </c>
      <c r="E6" s="225" t="s">
        <v>235</v>
      </c>
      <c r="F6" s="207"/>
      <c r="G6" s="207"/>
      <c r="H6" s="445"/>
      <c r="I6" s="445"/>
      <c r="J6" s="137"/>
      <c r="K6" s="125"/>
      <c r="L6" s="245"/>
      <c r="M6" s="230"/>
      <c r="N6" s="208"/>
    </row>
    <row r="7" spans="1:14" ht="21" customHeight="1">
      <c r="A7" s="126">
        <v>2</v>
      </c>
      <c r="B7" s="124" t="s">
        <v>406</v>
      </c>
      <c r="C7" s="126">
        <v>2</v>
      </c>
      <c r="D7" s="207">
        <f>'P-BCK-47'!D7+'P-BCK-50'!D7+'P-BCK-52'!D7+'P-BCK-55'!D7+'P-BCK-57'!D7+'P-BCK-62'!D7+'P-BCK-74'!D7</f>
        <v>270</v>
      </c>
      <c r="E7" s="225" t="s">
        <v>397</v>
      </c>
      <c r="F7" s="207"/>
      <c r="G7" s="207"/>
      <c r="H7" s="445"/>
      <c r="I7" s="445"/>
      <c r="J7" s="137"/>
      <c r="K7" s="125"/>
      <c r="L7" s="245"/>
      <c r="M7" s="231"/>
      <c r="N7" s="208"/>
    </row>
    <row r="8" spans="1:14" ht="21" customHeight="1">
      <c r="A8" s="126">
        <v>3</v>
      </c>
      <c r="B8" s="124" t="s">
        <v>407</v>
      </c>
      <c r="C8" s="126">
        <v>3</v>
      </c>
      <c r="D8" s="207">
        <f>'P-BCK-47'!D8+'P-BCK-50'!D8+'P-BCK-52'!D8+'P-BCK-55'!D8+'P-BCK-57'!D8+'P-BCK-62'!D8+'P-BCK-74'!D8</f>
        <v>1230</v>
      </c>
      <c r="E8" s="225" t="s">
        <v>398</v>
      </c>
      <c r="F8" s="207"/>
      <c r="G8" s="207"/>
      <c r="H8" s="445"/>
      <c r="I8" s="445"/>
      <c r="J8" s="137"/>
      <c r="K8" s="125"/>
      <c r="L8" s="245"/>
      <c r="M8" s="231"/>
      <c r="N8" s="208"/>
    </row>
    <row r="9" spans="1:14" ht="21" customHeight="1">
      <c r="A9" s="126">
        <v>4</v>
      </c>
      <c r="B9" s="124" t="s">
        <v>402</v>
      </c>
      <c r="C9" s="126">
        <v>4</v>
      </c>
      <c r="D9" s="207">
        <f>'P-BCK-47'!D9+'P-BCK-50'!D9+'P-BCK-52'!D9+'P-BCK-55'!D9+'P-BCK-57'!D9+'P-BCK-62'!D9+'P-BCK-74'!D9</f>
        <v>2300</v>
      </c>
      <c r="E9" s="225" t="s">
        <v>399</v>
      </c>
      <c r="F9" s="207"/>
      <c r="G9" s="207"/>
      <c r="H9" s="445"/>
      <c r="I9" s="445"/>
      <c r="J9" s="137"/>
      <c r="K9" s="125"/>
      <c r="L9" s="245"/>
      <c r="M9" s="231"/>
      <c r="N9" s="208"/>
    </row>
    <row r="10" spans="1:14" ht="21" customHeight="1">
      <c r="A10" s="126">
        <v>5</v>
      </c>
      <c r="B10" s="124" t="s">
        <v>408</v>
      </c>
      <c r="C10" s="126">
        <v>5</v>
      </c>
      <c r="D10" s="207">
        <f>'P-BCK-47'!D10+'P-BCK-50'!D10+'P-BCK-52'!D10+'P-BCK-55'!D10+'P-BCK-57'!D10+'P-BCK-62'!D10+'P-BCK-74'!D10</f>
        <v>1050</v>
      </c>
      <c r="E10" s="225" t="s">
        <v>400</v>
      </c>
      <c r="F10" s="207"/>
      <c r="G10" s="207"/>
      <c r="H10" s="445"/>
      <c r="I10" s="445"/>
      <c r="J10" s="137"/>
      <c r="K10" s="125"/>
      <c r="L10" s="245"/>
      <c r="M10" s="231"/>
      <c r="N10" s="208"/>
    </row>
    <row r="11" spans="1:14" ht="21" customHeight="1">
      <c r="A11" s="126">
        <v>6</v>
      </c>
      <c r="B11" s="124" t="s">
        <v>413</v>
      </c>
      <c r="C11" s="126">
        <v>6</v>
      </c>
      <c r="D11" s="207">
        <f>'P-BCK-47'!D11+'P-BCK-50'!D11+'P-BCK-52'!D11+'P-BCK-55'!D11+'P-BCK-57'!D11+'P-BCK-62'!D11+'P-BCK-74'!D11</f>
        <v>575</v>
      </c>
      <c r="E11" s="225" t="s">
        <v>401</v>
      </c>
      <c r="F11" s="207"/>
      <c r="G11" s="207"/>
      <c r="H11" s="445"/>
      <c r="I11" s="445"/>
      <c r="J11" s="137"/>
      <c r="K11" s="125"/>
      <c r="L11" s="245"/>
      <c r="M11" s="231"/>
      <c r="N11" s="208"/>
    </row>
    <row r="12" spans="1:14" ht="21" customHeight="1">
      <c r="A12" s="126">
        <v>7</v>
      </c>
      <c r="B12" s="124" t="s">
        <v>253</v>
      </c>
      <c r="C12" s="126">
        <v>7</v>
      </c>
      <c r="D12" s="207">
        <f>'P-BCK-47'!D12+'P-BCK-50'!D12+'P-BCK-52'!D12+'P-BCK-55'!D12+'P-BCK-57'!D12+'P-BCK-62'!D12+'P-BCK-74'!D12</f>
        <v>820</v>
      </c>
      <c r="E12" s="225" t="s">
        <v>402</v>
      </c>
      <c r="F12" s="207"/>
      <c r="G12" s="207"/>
      <c r="H12" s="445"/>
      <c r="I12" s="445"/>
      <c r="J12" s="137"/>
      <c r="K12" s="125"/>
      <c r="L12" s="245"/>
      <c r="M12" s="231"/>
      <c r="N12" s="208"/>
    </row>
    <row r="13" spans="1:14" ht="21" customHeight="1">
      <c r="A13" s="126">
        <v>8</v>
      </c>
      <c r="B13" s="124" t="s">
        <v>403</v>
      </c>
      <c r="C13" s="126">
        <v>8</v>
      </c>
      <c r="D13" s="207">
        <f>'P-BCK-47'!D13+'P-BCK-50'!D13+'P-BCK-52'!D13+'P-BCK-55'!D13+'P-BCK-57'!D13+'P-BCK-62'!D13+'P-BCK-74'!D13</f>
        <v>2370</v>
      </c>
      <c r="E13" s="225" t="s">
        <v>403</v>
      </c>
      <c r="F13" s="207"/>
      <c r="G13" s="207"/>
      <c r="H13" s="445"/>
      <c r="I13" s="445"/>
      <c r="J13" s="137"/>
      <c r="K13" s="125"/>
      <c r="L13" s="245"/>
      <c r="M13" s="231"/>
      <c r="N13" s="208"/>
    </row>
    <row r="14" spans="1:14" ht="21" customHeight="1">
      <c r="A14" s="126">
        <v>9</v>
      </c>
      <c r="B14" s="124" t="s">
        <v>409</v>
      </c>
      <c r="C14" s="126">
        <v>9</v>
      </c>
      <c r="D14" s="207">
        <f>'P-BCK-47'!D14+'P-BCK-50'!D14+'P-BCK-52'!D14+'P-BCK-55'!D14+'P-BCK-57'!D14+'P-BCK-62'!D14+'P-BCK-74'!D14</f>
        <v>500</v>
      </c>
      <c r="E14" s="225" t="s">
        <v>404</v>
      </c>
      <c r="F14" s="207"/>
      <c r="G14" s="207"/>
      <c r="H14" s="445"/>
      <c r="I14" s="445"/>
      <c r="J14" s="137"/>
      <c r="K14" s="125"/>
      <c r="L14" s="245"/>
      <c r="M14" s="231"/>
      <c r="N14" s="208"/>
    </row>
    <row r="15" spans="1:14" ht="21" customHeight="1">
      <c r="A15" s="126">
        <v>10</v>
      </c>
      <c r="B15" s="124" t="s">
        <v>410</v>
      </c>
      <c r="C15" s="126">
        <v>10</v>
      </c>
      <c r="D15" s="207">
        <f>'P-BCK-47'!D15+'P-BCK-50'!D15+'P-BCK-52'!D15+'P-BCK-55'!D15+'P-BCK-57'!D15+'P-BCK-62'!D15+'P-BCK-74'!D15</f>
        <v>330</v>
      </c>
      <c r="E15" s="225" t="s">
        <v>405</v>
      </c>
      <c r="F15" s="207"/>
      <c r="G15" s="207"/>
      <c r="H15" s="445"/>
      <c r="I15" s="445"/>
      <c r="J15" s="137"/>
      <c r="K15" s="125"/>
      <c r="L15" s="245"/>
      <c r="M15" s="231"/>
      <c r="N15" s="208"/>
    </row>
    <row r="16" spans="1:14" ht="21" customHeight="1">
      <c r="A16" s="126">
        <v>11</v>
      </c>
      <c r="B16" s="124" t="s">
        <v>411</v>
      </c>
      <c r="C16" s="207"/>
      <c r="D16" s="207">
        <f>'P-BCK-47'!D16+'P-BCK-50'!D16+'P-BCK-52'!D16+'P-BCK-55'!D16+'P-BCK-57'!D16+'P-BCK-62'!D16+'P-BCK-74'!D16</f>
        <v>1110</v>
      </c>
      <c r="E16" s="225"/>
      <c r="F16" s="207"/>
      <c r="G16" s="207"/>
      <c r="H16" s="445"/>
      <c r="I16" s="445"/>
      <c r="J16" s="137"/>
      <c r="K16" s="125"/>
      <c r="L16" s="245"/>
      <c r="M16" s="231"/>
      <c r="N16" s="208"/>
    </row>
    <row r="17" spans="1:14" ht="21" customHeight="1">
      <c r="A17" s="126">
        <v>12</v>
      </c>
      <c r="B17" s="124" t="s">
        <v>412</v>
      </c>
      <c r="C17" s="207"/>
      <c r="D17" s="207">
        <f>'P-BCK-47'!D17+'P-BCK-50'!D17+'P-BCK-52'!D17+'P-BCK-55'!D17+'P-BCK-57'!D17+'P-BCK-62'!D17+'P-BCK-74'!D17</f>
        <v>675</v>
      </c>
      <c r="E17" s="124"/>
      <c r="F17" s="207"/>
      <c r="G17" s="207"/>
      <c r="H17" s="445"/>
      <c r="I17" s="445"/>
      <c r="J17" s="137"/>
      <c r="K17" s="125"/>
      <c r="L17" s="245"/>
      <c r="M17" s="231"/>
      <c r="N17" s="208"/>
    </row>
    <row r="18" spans="1:14" ht="21" customHeight="1">
      <c r="A18" s="126">
        <v>13</v>
      </c>
      <c r="B18" s="124" t="s">
        <v>246</v>
      </c>
      <c r="C18" s="207"/>
      <c r="D18" s="207">
        <f>'P-BCK-47'!D18+'P-BCK-50'!D18+'P-BCK-52'!D18+'P-BCK-55'!D18+'P-BCK-57'!D18+'P-BCK-62'!D18+'P-BCK-74'!D18</f>
        <v>935</v>
      </c>
      <c r="E18" s="124"/>
      <c r="F18" s="207"/>
      <c r="G18" s="207"/>
      <c r="H18" s="445"/>
      <c r="I18" s="445"/>
      <c r="J18" s="137"/>
      <c r="K18" s="125"/>
      <c r="L18" s="245"/>
      <c r="M18" s="231"/>
      <c r="N18" s="208"/>
    </row>
    <row r="19" spans="1:14" ht="21" customHeight="1">
      <c r="A19" s="126"/>
      <c r="B19" s="124"/>
      <c r="C19" s="207"/>
      <c r="D19" s="207">
        <f>'P-BCK-47'!D19+'P-BCK-50'!D19+'P-BCK-52'!D19+'P-BCK-55'!D19+'P-BCK-57'!D19+'P-BCK-62'!D19+'P-BCK-74'!D19</f>
        <v>345</v>
      </c>
      <c r="E19" s="124"/>
      <c r="F19" s="207"/>
      <c r="G19" s="207"/>
      <c r="H19" s="445"/>
      <c r="I19" s="445"/>
      <c r="J19" s="137"/>
      <c r="K19" s="125"/>
      <c r="L19" s="245"/>
      <c r="M19" s="231"/>
      <c r="N19" s="208"/>
    </row>
    <row r="20" spans="1:14" ht="21" customHeight="1">
      <c r="A20" s="126"/>
      <c r="B20" s="124"/>
      <c r="C20" s="207"/>
      <c r="D20" s="207">
        <f>'P-BCK-47'!D20+'P-BCK-50'!D20+'P-BCK-52'!D20+'P-BCK-55'!D20+'P-BCK-57'!D20+'P-BCK-62'!D20+'P-BCK-74'!D20</f>
        <v>560</v>
      </c>
      <c r="E20" s="124"/>
      <c r="F20" s="207"/>
      <c r="G20" s="207"/>
      <c r="H20" s="445"/>
      <c r="I20" s="445"/>
      <c r="J20" s="137"/>
      <c r="K20" s="125"/>
      <c r="L20" s="245"/>
      <c r="M20" s="231"/>
      <c r="N20" s="208"/>
    </row>
    <row r="21" spans="1:14" ht="21" customHeight="1">
      <c r="A21" s="126"/>
      <c r="B21" s="124"/>
      <c r="C21" s="207"/>
      <c r="D21" s="207">
        <f>'P-BCK-47'!D21+'P-BCK-50'!D21+'P-BCK-52'!D21+'P-BCK-55'!D21+'P-BCK-57'!D21+'P-BCK-62'!D21+'P-BCK-74'!D21</f>
        <v>315</v>
      </c>
      <c r="E21" s="124"/>
      <c r="F21" s="207"/>
      <c r="G21" s="207"/>
      <c r="H21" s="445"/>
      <c r="I21" s="445"/>
      <c r="J21" s="137"/>
      <c r="K21" s="125"/>
      <c r="L21" s="245"/>
      <c r="M21" s="231"/>
      <c r="N21" s="208"/>
    </row>
    <row r="22" spans="1:14" ht="21" customHeight="1">
      <c r="A22" s="126"/>
      <c r="B22" s="124"/>
      <c r="C22" s="207"/>
      <c r="D22" s="207">
        <f>'P-BCK-47'!D22+'P-BCK-50'!D22+'P-BCK-52'!D22+'P-BCK-55'!D22+'P-BCK-57'!D22+'P-BCK-62'!D22+'P-BCK-74'!D22</f>
        <v>95</v>
      </c>
      <c r="E22" s="124"/>
      <c r="F22" s="207"/>
      <c r="G22" s="207"/>
      <c r="H22" s="445"/>
      <c r="I22" s="445"/>
      <c r="J22" s="137"/>
      <c r="K22" s="125"/>
      <c r="L22" s="245"/>
      <c r="M22" s="231"/>
      <c r="N22" s="208"/>
    </row>
    <row r="23" spans="1:14" ht="21" customHeight="1">
      <c r="A23" s="126"/>
      <c r="B23" s="124"/>
      <c r="C23" s="207"/>
      <c r="D23" s="207">
        <f>'P-BCK-47'!D23+'P-BCK-50'!D23+'P-BCK-52'!D23+'P-BCK-55'!D23+'P-BCK-57'!D23+'P-BCK-62'!D23+'P-BCK-74'!D23</f>
        <v>95</v>
      </c>
      <c r="E23" s="124"/>
      <c r="F23" s="207"/>
      <c r="G23" s="207"/>
      <c r="H23" s="445"/>
      <c r="I23" s="445"/>
      <c r="J23" s="137"/>
      <c r="K23" s="125"/>
      <c r="L23" s="245"/>
      <c r="M23" s="231"/>
      <c r="N23" s="208"/>
    </row>
    <row r="24" spans="1:14" ht="21" customHeight="1">
      <c r="A24" s="126"/>
      <c r="B24" s="124"/>
      <c r="C24" s="207"/>
      <c r="D24" s="207">
        <f>'P-BCK-47'!D24+'P-BCK-50'!D24+'P-BCK-52'!D24+'P-BCK-55'!D24+'P-BCK-57'!D24+'P-BCK-62'!D24+'P-BCK-74'!D24</f>
        <v>510</v>
      </c>
      <c r="E24" s="124"/>
      <c r="F24" s="207"/>
      <c r="G24" s="207"/>
      <c r="H24" s="445"/>
      <c r="I24" s="445"/>
      <c r="J24" s="137"/>
      <c r="K24" s="125"/>
      <c r="L24" s="245"/>
      <c r="M24" s="231"/>
      <c r="N24" s="208"/>
    </row>
    <row r="25" spans="1:14" ht="21" customHeight="1">
      <c r="A25" s="126"/>
      <c r="B25" s="124"/>
      <c r="C25" s="207"/>
      <c r="D25" s="207">
        <f>'P-BCK-47'!D25+'P-BCK-50'!D25+'P-BCK-52'!D25+'P-BCK-55'!D25+'P-BCK-57'!D25+'P-BCK-62'!D25+'P-BCK-74'!D25</f>
        <v>145</v>
      </c>
      <c r="E25" s="124"/>
      <c r="F25" s="207"/>
      <c r="G25" s="207"/>
      <c r="H25" s="445"/>
      <c r="I25" s="445"/>
      <c r="J25" s="137"/>
      <c r="K25" s="125"/>
      <c r="L25" s="245"/>
      <c r="M25" s="231"/>
      <c r="N25" s="208"/>
    </row>
    <row r="26" spans="1:14" ht="21" customHeight="1">
      <c r="A26" s="126"/>
      <c r="B26" s="124"/>
      <c r="C26" s="207"/>
      <c r="D26" s="207">
        <f>'P-BCK-47'!D26+'P-BCK-50'!D26+'P-BCK-52'!D26+'P-BCK-55'!D26+'P-BCK-57'!D26+'P-BCK-62'!D26+'P-BCK-74'!D26</f>
        <v>220</v>
      </c>
      <c r="E26" s="124"/>
      <c r="F26" s="207"/>
      <c r="G26" s="207"/>
      <c r="H26" s="445"/>
      <c r="I26" s="445"/>
      <c r="J26" s="137"/>
      <c r="K26" s="125"/>
      <c r="L26" s="245"/>
      <c r="M26" s="231"/>
      <c r="N26" s="208"/>
    </row>
    <row r="27" spans="1:14" ht="21" customHeight="1">
      <c r="A27" s="126"/>
      <c r="B27" s="124"/>
      <c r="C27" s="207"/>
      <c r="D27" s="207">
        <f>'P-BCK-47'!D27+'P-BCK-50'!D27+'P-BCK-52'!D27+'P-BCK-55'!D27+'P-BCK-57'!D27+'P-BCK-62'!D27+'P-BCK-74'!D27</f>
        <v>100</v>
      </c>
      <c r="E27" s="124"/>
      <c r="F27" s="207"/>
      <c r="G27" s="207"/>
      <c r="H27" s="445"/>
      <c r="I27" s="445"/>
      <c r="J27" s="137"/>
      <c r="K27" s="125"/>
      <c r="L27" s="245"/>
      <c r="M27" s="231"/>
      <c r="N27" s="208"/>
    </row>
    <row r="28" spans="1:14" ht="21" customHeight="1">
      <c r="A28" s="126"/>
      <c r="B28" s="124"/>
      <c r="C28" s="207"/>
      <c r="D28" s="207">
        <f>'P-BCK-47'!D28+'P-BCK-50'!D28+'P-BCK-52'!D28+'P-BCK-55'!D28+'P-BCK-57'!D28+'P-BCK-62'!D28+'P-BCK-74'!D28</f>
        <v>55</v>
      </c>
      <c r="E28" s="124"/>
      <c r="F28" s="207"/>
      <c r="G28" s="207"/>
      <c r="H28" s="445"/>
      <c r="I28" s="445"/>
      <c r="J28" s="137"/>
      <c r="K28" s="125"/>
      <c r="L28" s="245"/>
      <c r="M28" s="231"/>
      <c r="N28" s="208"/>
    </row>
    <row r="29" spans="1:14" ht="21" customHeight="1">
      <c r="A29" s="126"/>
      <c r="B29" s="124"/>
      <c r="C29" s="207"/>
      <c r="D29" s="207">
        <f>'P-BCK-47'!D29+'P-BCK-50'!D29+'P-BCK-52'!D29+'P-BCK-55'!D29+'P-BCK-57'!D29+'P-BCK-62'!D29+'P-BCK-74'!D29</f>
        <v>10</v>
      </c>
      <c r="E29" s="124"/>
      <c r="F29" s="207"/>
      <c r="G29" s="207"/>
      <c r="H29" s="445"/>
      <c r="I29" s="445"/>
      <c r="J29" s="137"/>
      <c r="K29" s="125"/>
      <c r="L29" s="245"/>
      <c r="M29" s="231"/>
      <c r="N29" s="208"/>
    </row>
    <row r="30" spans="1:14" ht="21" customHeight="1">
      <c r="A30" s="126"/>
      <c r="B30" s="124"/>
      <c r="C30" s="207"/>
      <c r="D30" s="207">
        <f>'P-BCK-47'!D30+'P-BCK-50'!D30+'P-BCK-52'!D30+'P-BCK-55'!D30+'P-BCK-57'!D30+'P-BCK-62'!D30+'P-BCK-74'!D30</f>
        <v>745</v>
      </c>
      <c r="E30" s="124"/>
      <c r="F30" s="207"/>
      <c r="G30" s="207"/>
      <c r="H30" s="445"/>
      <c r="I30" s="445"/>
      <c r="J30" s="137"/>
      <c r="K30" s="125"/>
      <c r="L30" s="245"/>
      <c r="M30" s="231"/>
      <c r="N30" s="208"/>
    </row>
    <row r="31" spans="1:14" ht="21" customHeight="1">
      <c r="A31" s="126"/>
      <c r="B31" s="124"/>
      <c r="C31" s="207"/>
      <c r="D31" s="207">
        <f>'P-BCK-47'!D31+'P-BCK-50'!D31+'P-BCK-52'!D31+'P-BCK-55'!D31+'P-BCK-57'!D31+'P-BCK-62'!D31+'P-BCK-74'!D31</f>
        <v>174</v>
      </c>
      <c r="E31" s="124"/>
      <c r="F31" s="207"/>
      <c r="G31" s="207"/>
      <c r="H31" s="445"/>
      <c r="I31" s="445"/>
      <c r="J31" s="137"/>
      <c r="K31" s="125"/>
      <c r="L31" s="245"/>
      <c r="M31" s="231"/>
      <c r="N31" s="208"/>
    </row>
    <row r="32" spans="1:14" ht="21" customHeight="1" thickBot="1">
      <c r="A32" s="127"/>
      <c r="B32" s="128"/>
      <c r="C32" s="129"/>
      <c r="D32" s="130">
        <f>SUM(D6:D31)</f>
        <v>16214</v>
      </c>
      <c r="E32" s="128"/>
      <c r="F32" s="129"/>
      <c r="G32" s="129"/>
      <c r="H32" s="222"/>
      <c r="I32" s="445"/>
      <c r="J32" s="139"/>
      <c r="K32" s="131"/>
      <c r="L32" s="384"/>
      <c r="M32" s="232"/>
      <c r="N32" s="208"/>
    </row>
    <row r="33" ht="22.5" customHeight="1">
      <c r="J33" s="284"/>
    </row>
  </sheetData>
  <mergeCells count="1">
    <mergeCell ref="A3:L3"/>
  </mergeCells>
  <printOptions horizontalCentered="1"/>
  <pageMargins left="0.75" right="0.75" top="1.31" bottom="1" header="0.5" footer="0.5"/>
  <pageSetup horizontalDpi="600" verticalDpi="600" orientation="portrait" paperSize="9" scale="86" r:id="rId1"/>
  <headerFooter alignWithMargins="0">
    <oddFooter>&amp;CPage &amp;P</oddFooter>
  </headerFooter>
</worksheet>
</file>

<file path=xl/worksheets/sheet8.xml><?xml version="1.0" encoding="utf-8"?>
<worksheet xmlns="http://schemas.openxmlformats.org/spreadsheetml/2006/main" xmlns:r="http://schemas.openxmlformats.org/officeDocument/2006/relationships">
  <sheetPr>
    <tabColor indexed="34"/>
  </sheetPr>
  <dimension ref="A1:R33"/>
  <sheetViews>
    <sheetView view="pageBreakPreview" zoomScale="120" zoomScaleSheetLayoutView="120" workbookViewId="0" topLeftCell="A1">
      <pane xSplit="2" ySplit="5" topLeftCell="C28" activePane="bottomRight" state="frozen"/>
      <selection pane="topLeft" activeCell="F36" sqref="F36"/>
      <selection pane="topRight" activeCell="F36" sqref="F36"/>
      <selection pane="bottomLeft" activeCell="F36" sqref="F36"/>
      <selection pane="bottomRight" activeCell="F36" sqref="F36"/>
    </sheetView>
  </sheetViews>
  <sheetFormatPr defaultColWidth="9.140625" defaultRowHeight="22.5" customHeight="1"/>
  <cols>
    <col min="1" max="1" width="7.421875" style="19" customWidth="1"/>
    <col min="2" max="2" width="9.7109375" style="19" customWidth="1"/>
    <col min="3" max="3" width="10.57421875" style="19" bestFit="1" customWidth="1"/>
    <col min="4" max="4" width="0.13671875" style="19" customWidth="1"/>
    <col min="5" max="5" width="10.00390625" style="19" customWidth="1"/>
    <col min="6" max="6" width="9.8515625" style="19" customWidth="1"/>
    <col min="7" max="7" width="9.00390625" style="19" customWidth="1"/>
    <col min="8" max="9" width="8.7109375" style="19" customWidth="1"/>
    <col min="10" max="10" width="9.00390625" style="19" customWidth="1"/>
    <col min="11" max="11" width="10.28125" style="19" customWidth="1"/>
    <col min="12" max="12" width="8.57421875" style="19" customWidth="1"/>
    <col min="13" max="13" width="2.7109375" style="19" customWidth="1"/>
    <col min="14" max="14" width="5.8515625" style="19" customWidth="1"/>
    <col min="15" max="16384" width="9.140625" style="19" customWidth="1"/>
  </cols>
  <sheetData>
    <row r="1" spans="1:14" ht="24" customHeight="1">
      <c r="A1" s="392" t="s">
        <v>433</v>
      </c>
      <c r="B1" s="389"/>
      <c r="C1" s="389"/>
      <c r="D1" s="389"/>
      <c r="E1" s="389"/>
      <c r="F1" s="389"/>
      <c r="G1" s="389"/>
      <c r="H1" s="389"/>
      <c r="I1" s="389"/>
      <c r="J1" s="389"/>
      <c r="K1" s="389"/>
      <c r="L1" s="391"/>
      <c r="M1" s="198"/>
      <c r="N1" s="198"/>
    </row>
    <row r="2" spans="1:14" ht="24" customHeight="1">
      <c r="A2" s="393" t="s">
        <v>312</v>
      </c>
      <c r="B2" s="182"/>
      <c r="C2" s="182"/>
      <c r="D2" s="182"/>
      <c r="E2" s="182"/>
      <c r="F2" s="182"/>
      <c r="G2" s="182"/>
      <c r="H2" s="182"/>
      <c r="I2" s="182"/>
      <c r="J2" s="182"/>
      <c r="K2" s="182"/>
      <c r="L2" s="383"/>
      <c r="M2" s="198"/>
      <c r="N2" s="198"/>
    </row>
    <row r="3" spans="1:14" ht="24" customHeight="1" thickBot="1">
      <c r="A3" s="495" t="s">
        <v>394</v>
      </c>
      <c r="B3" s="496"/>
      <c r="C3" s="496"/>
      <c r="D3" s="496"/>
      <c r="E3" s="496"/>
      <c r="F3" s="496"/>
      <c r="G3" s="496"/>
      <c r="H3" s="496"/>
      <c r="I3" s="496"/>
      <c r="J3" s="496"/>
      <c r="K3" s="507"/>
      <c r="L3" s="497"/>
      <c r="M3" s="199"/>
      <c r="N3" s="199"/>
    </row>
    <row r="4" spans="1:14" ht="46.5" customHeight="1" thickBot="1">
      <c r="A4" s="215" t="s">
        <v>224</v>
      </c>
      <c r="B4" s="217" t="s">
        <v>225</v>
      </c>
      <c r="C4" s="217" t="s">
        <v>226</v>
      </c>
      <c r="D4" s="217" t="s">
        <v>241</v>
      </c>
      <c r="E4" s="218" t="s">
        <v>227</v>
      </c>
      <c r="F4" s="217" t="s">
        <v>228</v>
      </c>
      <c r="G4" s="217" t="s">
        <v>229</v>
      </c>
      <c r="H4" s="217" t="s">
        <v>233</v>
      </c>
      <c r="I4" s="440" t="s">
        <v>390</v>
      </c>
      <c r="J4" s="216" t="s">
        <v>230</v>
      </c>
      <c r="K4" s="213" t="s">
        <v>231</v>
      </c>
      <c r="L4" s="243" t="s">
        <v>389</v>
      </c>
      <c r="M4" s="228"/>
      <c r="N4" s="209"/>
    </row>
    <row r="5" spans="1:18" ht="21" customHeight="1" thickBot="1">
      <c r="A5" s="126">
        <v>1</v>
      </c>
      <c r="B5" s="123">
        <v>2</v>
      </c>
      <c r="C5" s="123">
        <v>3</v>
      </c>
      <c r="D5" s="123">
        <v>4</v>
      </c>
      <c r="E5" s="123">
        <v>5</v>
      </c>
      <c r="F5" s="123">
        <v>6</v>
      </c>
      <c r="G5" s="123">
        <v>7</v>
      </c>
      <c r="H5" s="123">
        <v>8</v>
      </c>
      <c r="I5" s="123">
        <v>9</v>
      </c>
      <c r="J5" s="123">
        <v>10</v>
      </c>
      <c r="K5" s="123">
        <v>11</v>
      </c>
      <c r="L5" s="123">
        <v>12</v>
      </c>
      <c r="M5" s="229"/>
      <c r="N5" s="210"/>
      <c r="O5" s="204"/>
      <c r="P5" s="122"/>
      <c r="Q5" s="122"/>
      <c r="R5" s="122"/>
    </row>
    <row r="6" spans="1:14" ht="21" customHeight="1">
      <c r="A6" s="126">
        <v>1</v>
      </c>
      <c r="B6" s="124" t="s">
        <v>234</v>
      </c>
      <c r="C6" s="207">
        <f>'P-BCK-47'!C6+'P-BCK-50'!C6+'P-BCK-52'!C6+'P-BCK-55'!C6+'P-BCK-57'!C6+'P-BCK-62'!C6+'P-BCK-74'!C6</f>
        <v>149.35</v>
      </c>
      <c r="D6" s="207">
        <f>'P-BCK-47'!D6+'P-BCK-50'!D6+'P-BCK-52'!D6+'P-BCK-55'!D6+'P-BCK-57'!D6+'P-BCK-62'!D6+'P-BCK-74'!D6</f>
        <v>680</v>
      </c>
      <c r="E6" s="207">
        <f>'P-BCK-47'!E6+'P-BCK-50'!E6+'P-BCK-52'!E6+'P-BCK-55'!E6+'P-BCK-57'!E6+'P-BCK-62'!E6+'P-BCK-74'!E6</f>
        <v>93.57000000000001</v>
      </c>
      <c r="F6" s="207">
        <f>'P-BCK-47'!F6+'P-BCK-50'!F6+'P-BCK-52'!F6+'P-BCK-55'!F6+'P-BCK-57'!F6+'P-BCK-62'!F6+'P-BCK-74'!F6</f>
        <v>41</v>
      </c>
      <c r="G6" s="207">
        <f>'P-BCK-47'!G6+'P-BCK-50'!G6+'P-BCK-52'!G6+'P-BCK-55'!G6+'P-BCK-57'!G6+'P-BCK-62'!G6+'P-BCK-74'!G6</f>
        <v>82.20000000000002</v>
      </c>
      <c r="H6" s="445">
        <f>'P-BCK-47'!H6+'P-BCK-50'!H6+'P-BCK-52'!H6+'P-BCK-55'!H6+'P-BCK-57'!H6+'P-BCK-62'!H6+'P-BCK-74'!H6</f>
        <v>949</v>
      </c>
      <c r="I6" s="445">
        <f>'P-BCK-47'!I6+'P-BCK-50'!I6+'P-BCK-52'!I6+'P-BCK-55'!I6+'P-BCK-57'!I6+'P-BCK-62'!I6+'P-BCK-74'!I6</f>
        <v>0</v>
      </c>
      <c r="J6" s="137">
        <f aca="true" t="shared" si="0" ref="J6:J32">G6/C6*100</f>
        <v>55.038500167392044</v>
      </c>
      <c r="K6" s="125">
        <f aca="true" t="shared" si="1" ref="K6:K32">IF(E6&gt;0,(G6/E6)*100,0)</f>
        <v>87.84866944533506</v>
      </c>
      <c r="L6" s="245">
        <f aca="true" t="shared" si="2" ref="L6:L32">IF(E6&gt;0,(E6/C6)*100,0)</f>
        <v>62.65148978908604</v>
      </c>
      <c r="M6" s="230"/>
      <c r="N6" s="208"/>
    </row>
    <row r="7" spans="1:14" ht="21" customHeight="1">
      <c r="A7" s="126">
        <v>2</v>
      </c>
      <c r="B7" s="124" t="s">
        <v>235</v>
      </c>
      <c r="C7" s="207">
        <f>'P-BCK-47'!C7+'P-BCK-50'!C7+'P-BCK-52'!C7+'P-BCK-55'!C7+'P-BCK-57'!C7+'P-BCK-62'!C7+'P-BCK-74'!C7</f>
        <v>54.25000000000001</v>
      </c>
      <c r="D7" s="207">
        <f>'P-BCK-47'!D7+'P-BCK-50'!D7+'P-BCK-52'!D7+'P-BCK-55'!D7+'P-BCK-57'!D7+'P-BCK-62'!D7+'P-BCK-74'!D7</f>
        <v>270</v>
      </c>
      <c r="E7" s="207">
        <f>'P-BCK-47'!E7+'P-BCK-50'!E7+'P-BCK-52'!E7+'P-BCK-55'!E7+'P-BCK-57'!E7+'P-BCK-62'!E7+'P-BCK-74'!E7</f>
        <v>19.16</v>
      </c>
      <c r="F7" s="207">
        <f>'P-BCK-47'!F7+'P-BCK-50'!F7+'P-BCK-52'!F7+'P-BCK-55'!F7+'P-BCK-57'!F7+'P-BCK-62'!F7+'P-BCK-74'!F7</f>
        <v>4.970000000000001</v>
      </c>
      <c r="G7" s="207">
        <f>'P-BCK-47'!G7+'P-BCK-50'!G7+'P-BCK-52'!G7+'P-BCK-55'!G7+'P-BCK-57'!G7+'P-BCK-62'!G7+'P-BCK-74'!G7</f>
        <v>15.709999999999999</v>
      </c>
      <c r="H7" s="445">
        <f>'P-BCK-47'!H7+'P-BCK-50'!H7+'P-BCK-52'!H7+'P-BCK-55'!H7+'P-BCK-57'!H7+'P-BCK-62'!H7+'P-BCK-74'!H7</f>
        <v>285</v>
      </c>
      <c r="I7" s="445">
        <f>'P-BCK-47'!I7+'P-BCK-50'!I7+'P-BCK-52'!I7+'P-BCK-55'!I7+'P-BCK-57'!I7+'P-BCK-62'!I7+'P-BCK-74'!I7</f>
        <v>0</v>
      </c>
      <c r="J7" s="137">
        <f t="shared" si="0"/>
        <v>28.958525345622117</v>
      </c>
      <c r="K7" s="125">
        <f t="shared" si="1"/>
        <v>81.9937369519833</v>
      </c>
      <c r="L7" s="245">
        <f t="shared" si="2"/>
        <v>35.317972350230406</v>
      </c>
      <c r="M7" s="231"/>
      <c r="N7" s="208"/>
    </row>
    <row r="8" spans="1:14" ht="21" customHeight="1">
      <c r="A8" s="126">
        <v>3</v>
      </c>
      <c r="B8" s="124" t="s">
        <v>236</v>
      </c>
      <c r="C8" s="207">
        <f>'P-BCK-47'!C8+'P-BCK-50'!C8+'P-BCK-52'!C8+'P-BCK-55'!C8+'P-BCK-57'!C8+'P-BCK-62'!C8+'P-BCK-74'!C8</f>
        <v>235.29</v>
      </c>
      <c r="D8" s="207">
        <f>'P-BCK-47'!D8+'P-BCK-50'!D8+'P-BCK-52'!D8+'P-BCK-55'!D8+'P-BCK-57'!D8+'P-BCK-62'!D8+'P-BCK-74'!D8</f>
        <v>1230</v>
      </c>
      <c r="E8" s="207">
        <f>'P-BCK-47'!E8+'P-BCK-50'!E8+'P-BCK-52'!E8+'P-BCK-55'!E8+'P-BCK-57'!E8+'P-BCK-62'!E8+'P-BCK-74'!E8</f>
        <v>84.02999999999999</v>
      </c>
      <c r="F8" s="207">
        <f>'P-BCK-47'!F8+'P-BCK-50'!F8+'P-BCK-52'!F8+'P-BCK-55'!F8+'P-BCK-57'!F8+'P-BCK-62'!F8+'P-BCK-74'!F8</f>
        <v>23.1</v>
      </c>
      <c r="G8" s="207">
        <f>'P-BCK-47'!G8+'P-BCK-50'!G8+'P-BCK-52'!G8+'P-BCK-55'!G8+'P-BCK-57'!G8+'P-BCK-62'!G8+'P-BCK-74'!G8</f>
        <v>80.47</v>
      </c>
      <c r="H8" s="445">
        <f>'P-BCK-47'!H8+'P-BCK-50'!H8+'P-BCK-52'!H8+'P-BCK-55'!H8+'P-BCK-57'!H8+'P-BCK-62'!H8+'P-BCK-74'!H8</f>
        <v>1106</v>
      </c>
      <c r="I8" s="445">
        <f>'P-BCK-47'!I8+'P-BCK-50'!I8+'P-BCK-52'!I8+'P-BCK-55'!I8+'P-BCK-57'!I8+'P-BCK-62'!I8+'P-BCK-74'!I8</f>
        <v>106</v>
      </c>
      <c r="J8" s="137">
        <f t="shared" si="0"/>
        <v>34.20034850609886</v>
      </c>
      <c r="K8" s="125">
        <f t="shared" si="1"/>
        <v>95.76341782696657</v>
      </c>
      <c r="L8" s="245">
        <f t="shared" si="2"/>
        <v>35.71337498406222</v>
      </c>
      <c r="M8" s="231"/>
      <c r="N8" s="208"/>
    </row>
    <row r="9" spans="1:14" ht="21" customHeight="1">
      <c r="A9" s="126">
        <v>4</v>
      </c>
      <c r="B9" s="124" t="s">
        <v>238</v>
      </c>
      <c r="C9" s="207">
        <f>'P-BCK-47'!C9+'P-BCK-50'!C9+'P-BCK-52'!C9+'P-BCK-55'!C9+'P-BCK-57'!C9+'P-BCK-62'!C9+'P-BCK-74'!C9</f>
        <v>843.1899999999999</v>
      </c>
      <c r="D9" s="207">
        <f>'P-BCK-47'!D9+'P-BCK-50'!D9+'P-BCK-52'!D9+'P-BCK-55'!D9+'P-BCK-57'!D9+'P-BCK-62'!D9+'P-BCK-74'!D9</f>
        <v>2300</v>
      </c>
      <c r="E9" s="207">
        <f>'P-BCK-47'!E9+'P-BCK-50'!E9+'P-BCK-52'!E9+'P-BCK-55'!E9+'P-BCK-57'!E9+'P-BCK-62'!E9+'P-BCK-74'!E9</f>
        <v>155.56000000000003</v>
      </c>
      <c r="F9" s="207">
        <f>'P-BCK-47'!F9+'P-BCK-50'!F9+'P-BCK-52'!F9+'P-BCK-55'!F9+'P-BCK-57'!F9+'P-BCK-62'!F9+'P-BCK-74'!F9</f>
        <v>29.060000000000002</v>
      </c>
      <c r="G9" s="207">
        <f>'P-BCK-47'!G9+'P-BCK-50'!G9+'P-BCK-52'!G9+'P-BCK-55'!G9+'P-BCK-57'!G9+'P-BCK-62'!G9+'P-BCK-74'!G9</f>
        <v>146.73000000000002</v>
      </c>
      <c r="H9" s="445">
        <f>'P-BCK-47'!H9+'P-BCK-50'!H9+'P-BCK-52'!H9+'P-BCK-55'!H9+'P-BCK-57'!H9+'P-BCK-62'!H9+'P-BCK-74'!H9</f>
        <v>1229</v>
      </c>
      <c r="I9" s="445">
        <f>'P-BCK-47'!I9+'P-BCK-50'!I9+'P-BCK-52'!I9+'P-BCK-55'!I9+'P-BCK-57'!I9+'P-BCK-62'!I9+'P-BCK-74'!I9</f>
        <v>130</v>
      </c>
      <c r="J9" s="137">
        <f t="shared" si="0"/>
        <v>17.401771842645196</v>
      </c>
      <c r="K9" s="125">
        <f t="shared" si="1"/>
        <v>94.3237336076112</v>
      </c>
      <c r="L9" s="245">
        <f t="shared" si="2"/>
        <v>18.448985400680755</v>
      </c>
      <c r="M9" s="231"/>
      <c r="N9" s="208"/>
    </row>
    <row r="10" spans="1:14" ht="21" customHeight="1">
      <c r="A10" s="126">
        <v>5</v>
      </c>
      <c r="B10" s="124" t="s">
        <v>237</v>
      </c>
      <c r="C10" s="207">
        <f>'P-BCK-47'!C10+'P-BCK-50'!C10+'P-BCK-52'!C10+'P-BCK-55'!C10+'P-BCK-57'!C10+'P-BCK-62'!C10+'P-BCK-74'!C10</f>
        <v>252.13</v>
      </c>
      <c r="D10" s="207">
        <f>'P-BCK-47'!D10+'P-BCK-50'!D10+'P-BCK-52'!D10+'P-BCK-55'!D10+'P-BCK-57'!D10+'P-BCK-62'!D10+'P-BCK-74'!D10</f>
        <v>1050</v>
      </c>
      <c r="E10" s="207">
        <f>'P-BCK-47'!E10+'P-BCK-50'!E10+'P-BCK-52'!E10+'P-BCK-55'!E10+'P-BCK-57'!E10+'P-BCK-62'!E10+'P-BCK-74'!E10</f>
        <v>128</v>
      </c>
      <c r="F10" s="207">
        <f>'P-BCK-47'!F10+'P-BCK-50'!F10+'P-BCK-52'!F10+'P-BCK-55'!F10+'P-BCK-57'!F10+'P-BCK-62'!F10+'P-BCK-74'!F10</f>
        <v>6.960000000000001</v>
      </c>
      <c r="G10" s="207">
        <f>'P-BCK-47'!G10+'P-BCK-50'!G10+'P-BCK-52'!G10+'P-BCK-55'!G10+'P-BCK-57'!G10+'P-BCK-62'!G10+'P-BCK-74'!G10</f>
        <v>27.169999999999998</v>
      </c>
      <c r="H10" s="445">
        <f>'P-BCK-47'!H10+'P-BCK-50'!H10+'P-BCK-52'!H10+'P-BCK-55'!H10+'P-BCK-57'!H10+'P-BCK-62'!H10+'P-BCK-74'!H10</f>
        <v>608</v>
      </c>
      <c r="I10" s="445">
        <f>'P-BCK-47'!I10+'P-BCK-50'!I10+'P-BCK-52'!I10+'P-BCK-55'!I10+'P-BCK-57'!I10+'P-BCK-62'!I10+'P-BCK-74'!I10</f>
        <v>0</v>
      </c>
      <c r="J10" s="137">
        <f t="shared" si="0"/>
        <v>10.776186887716653</v>
      </c>
      <c r="K10" s="125">
        <f t="shared" si="1"/>
        <v>21.2265625</v>
      </c>
      <c r="L10" s="245">
        <f t="shared" si="2"/>
        <v>50.76746123031769</v>
      </c>
      <c r="M10" s="231"/>
      <c r="N10" s="208"/>
    </row>
    <row r="11" spans="1:14" ht="21" customHeight="1">
      <c r="A11" s="126">
        <v>6</v>
      </c>
      <c r="B11" s="124" t="s">
        <v>239</v>
      </c>
      <c r="C11" s="207">
        <f>'P-BCK-47'!C11+'P-BCK-50'!C11+'P-BCK-52'!C11+'P-BCK-55'!C11+'P-BCK-57'!C11+'P-BCK-62'!C11+'P-BCK-74'!C11</f>
        <v>84.99</v>
      </c>
      <c r="D11" s="207">
        <f>'P-BCK-47'!D11+'P-BCK-50'!D11+'P-BCK-52'!D11+'P-BCK-55'!D11+'P-BCK-57'!D11+'P-BCK-62'!D11+'P-BCK-74'!D11</f>
        <v>575</v>
      </c>
      <c r="E11" s="207">
        <f>'P-BCK-47'!E11+'P-BCK-50'!E11+'P-BCK-52'!E11+'P-BCK-55'!E11+'P-BCK-57'!E11+'P-BCK-62'!E11+'P-BCK-74'!E11</f>
        <v>20.299999999999997</v>
      </c>
      <c r="F11" s="207">
        <f>'P-BCK-47'!F11+'P-BCK-50'!F11+'P-BCK-52'!F11+'P-BCK-55'!F11+'P-BCK-57'!F11+'P-BCK-62'!F11+'P-BCK-74'!F11</f>
        <v>3.78</v>
      </c>
      <c r="G11" s="207">
        <f>'P-BCK-47'!G11+'P-BCK-50'!G11+'P-BCK-52'!G11+'P-BCK-55'!G11+'P-BCK-57'!G11+'P-BCK-62'!G11+'P-BCK-74'!G11</f>
        <v>13.389999999999999</v>
      </c>
      <c r="H11" s="445">
        <f>'P-BCK-47'!H11+'P-BCK-50'!H11+'P-BCK-52'!H11+'P-BCK-55'!H11+'P-BCK-57'!H11+'P-BCK-62'!H11+'P-BCK-74'!H11</f>
        <v>401</v>
      </c>
      <c r="I11" s="445">
        <f>'P-BCK-47'!I11+'P-BCK-50'!I11+'P-BCK-52'!I11+'P-BCK-55'!I11+'P-BCK-57'!I11+'P-BCK-62'!I11+'P-BCK-74'!I11</f>
        <v>27</v>
      </c>
      <c r="J11" s="137">
        <f t="shared" si="0"/>
        <v>15.75479468172726</v>
      </c>
      <c r="K11" s="125">
        <f t="shared" si="1"/>
        <v>65.96059113300493</v>
      </c>
      <c r="L11" s="245">
        <f t="shared" si="2"/>
        <v>23.885162960348275</v>
      </c>
      <c r="M11" s="231"/>
      <c r="N11" s="208"/>
    </row>
    <row r="12" spans="1:14" ht="21" customHeight="1">
      <c r="A12" s="126">
        <v>7</v>
      </c>
      <c r="B12" s="124" t="s">
        <v>240</v>
      </c>
      <c r="C12" s="207">
        <f>'P-BCK-47'!C12+'P-BCK-50'!C12+'P-BCK-52'!C12+'P-BCK-55'!C12+'P-BCK-57'!C12+'P-BCK-62'!C12+'P-BCK-74'!C12</f>
        <v>172.57000000000002</v>
      </c>
      <c r="D12" s="207">
        <f>'P-BCK-47'!D12+'P-BCK-50'!D12+'P-BCK-52'!D12+'P-BCK-55'!D12+'P-BCK-57'!D12+'P-BCK-62'!D12+'P-BCK-74'!D12</f>
        <v>820</v>
      </c>
      <c r="E12" s="207">
        <f>'P-BCK-47'!E12+'P-BCK-50'!E12+'P-BCK-52'!E12+'P-BCK-55'!E12+'P-BCK-57'!E12+'P-BCK-62'!E12+'P-BCK-74'!E12</f>
        <v>78.75000000000001</v>
      </c>
      <c r="F12" s="207">
        <f>'P-BCK-47'!F12+'P-BCK-50'!F12+'P-BCK-52'!F12+'P-BCK-55'!F12+'P-BCK-57'!F12+'P-BCK-62'!F12+'P-BCK-74'!F12</f>
        <v>19.120000000000005</v>
      </c>
      <c r="G12" s="207">
        <f>'P-BCK-47'!G12+'P-BCK-50'!G12+'P-BCK-52'!G12+'P-BCK-55'!G12+'P-BCK-57'!G12+'P-BCK-62'!G12+'P-BCK-74'!G12</f>
        <v>63.089999999999996</v>
      </c>
      <c r="H12" s="445">
        <f>'P-BCK-47'!H12+'P-BCK-50'!H12+'P-BCK-52'!H12+'P-BCK-55'!H12+'P-BCK-57'!H12+'P-BCK-62'!H12+'P-BCK-74'!H12</f>
        <v>626</v>
      </c>
      <c r="I12" s="445">
        <f>'P-BCK-47'!I12+'P-BCK-50'!I12+'P-BCK-52'!I12+'P-BCK-55'!I12+'P-BCK-57'!I12+'P-BCK-62'!I12+'P-BCK-74'!I12</f>
        <v>0</v>
      </c>
      <c r="J12" s="137">
        <f t="shared" si="0"/>
        <v>36.55907747580691</v>
      </c>
      <c r="K12" s="125">
        <f t="shared" si="1"/>
        <v>80.1142857142857</v>
      </c>
      <c r="L12" s="245">
        <f t="shared" si="2"/>
        <v>45.63365590774758</v>
      </c>
      <c r="M12" s="231"/>
      <c r="N12" s="208"/>
    </row>
    <row r="13" spans="1:14" ht="21" customHeight="1">
      <c r="A13" s="126">
        <v>8</v>
      </c>
      <c r="B13" s="124" t="s">
        <v>261</v>
      </c>
      <c r="C13" s="207">
        <f>'P-BCK-47'!C13+'P-BCK-50'!C13+'P-BCK-52'!C13+'P-BCK-55'!C13+'P-BCK-57'!C13+'P-BCK-62'!C13+'P-BCK-74'!C13</f>
        <v>728.63</v>
      </c>
      <c r="D13" s="207">
        <f>'P-BCK-47'!D13+'P-BCK-50'!D13+'P-BCK-52'!D13+'P-BCK-55'!D13+'P-BCK-57'!D13+'P-BCK-62'!D13+'P-BCK-74'!D13</f>
        <v>2370</v>
      </c>
      <c r="E13" s="207">
        <f>'P-BCK-47'!E13+'P-BCK-50'!E13+'P-BCK-52'!E13+'P-BCK-55'!E13+'P-BCK-57'!E13+'P-BCK-62'!E13+'P-BCK-74'!E13</f>
        <v>441.38</v>
      </c>
      <c r="F13" s="207">
        <f>'P-BCK-47'!F13+'P-BCK-50'!F13+'P-BCK-52'!F13+'P-BCK-55'!F13+'P-BCK-57'!F13+'P-BCK-62'!F13+'P-BCK-74'!F13</f>
        <v>0</v>
      </c>
      <c r="G13" s="207">
        <f>'P-BCK-47'!G13+'P-BCK-50'!G13+'P-BCK-52'!G13+'P-BCK-55'!G13+'P-BCK-57'!G13+'P-BCK-62'!G13+'P-BCK-74'!G13</f>
        <v>439.49</v>
      </c>
      <c r="H13" s="445">
        <f>'P-BCK-47'!H13+'P-BCK-50'!H13+'P-BCK-52'!H13+'P-BCK-55'!H13+'P-BCK-57'!H13+'P-BCK-62'!H13+'P-BCK-74'!H13</f>
        <v>1736</v>
      </c>
      <c r="I13" s="445">
        <f>'P-BCK-47'!I13+'P-BCK-50'!I13+'P-BCK-52'!I13+'P-BCK-55'!I13+'P-BCK-57'!I13+'P-BCK-62'!I13+'P-BCK-74'!I13</f>
        <v>5</v>
      </c>
      <c r="J13" s="137">
        <f t="shared" si="0"/>
        <v>60.317307824272945</v>
      </c>
      <c r="K13" s="125">
        <f t="shared" si="1"/>
        <v>99.57179754406634</v>
      </c>
      <c r="L13" s="245">
        <f t="shared" si="2"/>
        <v>60.57669873598397</v>
      </c>
      <c r="M13" s="231"/>
      <c r="N13" s="208"/>
    </row>
    <row r="14" spans="1:14" ht="21" customHeight="1">
      <c r="A14" s="126">
        <v>9</v>
      </c>
      <c r="B14" s="124" t="s">
        <v>242</v>
      </c>
      <c r="C14" s="207">
        <f>'P-BCK-47'!C14+'P-BCK-50'!C14+'P-BCK-52'!C14+'P-BCK-55'!C14+'P-BCK-57'!C14+'P-BCK-62'!C14+'P-BCK-74'!C14</f>
        <v>45.24</v>
      </c>
      <c r="D14" s="207">
        <f>'P-BCK-47'!D14+'P-BCK-50'!D14+'P-BCK-52'!D14+'P-BCK-55'!D14+'P-BCK-57'!D14+'P-BCK-62'!D14+'P-BCK-74'!D14</f>
        <v>500</v>
      </c>
      <c r="E14" s="207">
        <f>'P-BCK-47'!E14+'P-BCK-50'!E14+'P-BCK-52'!E14+'P-BCK-55'!E14+'P-BCK-57'!E14+'P-BCK-62'!E14+'P-BCK-74'!E14</f>
        <v>22.700000000000003</v>
      </c>
      <c r="F14" s="207">
        <f>'P-BCK-47'!F14+'P-BCK-50'!F14+'P-BCK-52'!F14+'P-BCK-55'!F14+'P-BCK-57'!F14+'P-BCK-62'!F14+'P-BCK-74'!F14</f>
        <v>0.8200000000000001</v>
      </c>
      <c r="G14" s="207">
        <f>'P-BCK-47'!G14+'P-BCK-50'!G14+'P-BCK-52'!G14+'P-BCK-55'!G14+'P-BCK-57'!G14+'P-BCK-62'!G14+'P-BCK-74'!G14</f>
        <v>13.36</v>
      </c>
      <c r="H14" s="445">
        <f>'P-BCK-47'!H14+'P-BCK-50'!H14+'P-BCK-52'!H14+'P-BCK-55'!H14+'P-BCK-57'!H14+'P-BCK-62'!H14+'P-BCK-74'!H14</f>
        <v>377</v>
      </c>
      <c r="I14" s="445">
        <f>'P-BCK-47'!I14+'P-BCK-50'!I14+'P-BCK-52'!I14+'P-BCK-55'!I14+'P-BCK-57'!I14+'P-BCK-62'!I14+'P-BCK-74'!I14</f>
        <v>10</v>
      </c>
      <c r="J14" s="137">
        <f t="shared" si="0"/>
        <v>29.531388152077803</v>
      </c>
      <c r="K14" s="125">
        <f t="shared" si="1"/>
        <v>58.854625550660785</v>
      </c>
      <c r="L14" s="245">
        <f t="shared" si="2"/>
        <v>50.17683465959328</v>
      </c>
      <c r="M14" s="231"/>
      <c r="N14" s="208"/>
    </row>
    <row r="15" spans="1:14" ht="21" customHeight="1">
      <c r="A15" s="126">
        <v>10</v>
      </c>
      <c r="B15" s="124" t="s">
        <v>243</v>
      </c>
      <c r="C15" s="207">
        <f>'P-BCK-47'!C15+'P-BCK-50'!C15+'P-BCK-52'!C15+'P-BCK-55'!C15+'P-BCK-57'!C15+'P-BCK-62'!C15+'P-BCK-74'!C15</f>
        <v>51.580000000000005</v>
      </c>
      <c r="D15" s="207">
        <f>'P-BCK-47'!D15+'P-BCK-50'!D15+'P-BCK-52'!D15+'P-BCK-55'!D15+'P-BCK-57'!D15+'P-BCK-62'!D15+'P-BCK-74'!D15</f>
        <v>330</v>
      </c>
      <c r="E15" s="207">
        <f>'P-BCK-47'!E15+'P-BCK-50'!E15+'P-BCK-52'!E15+'P-BCK-55'!E15+'P-BCK-57'!E15+'P-BCK-62'!E15+'P-BCK-74'!E15</f>
        <v>54.85</v>
      </c>
      <c r="F15" s="207">
        <f>'P-BCK-47'!F15+'P-BCK-50'!F15+'P-BCK-52'!F15+'P-BCK-55'!F15+'P-BCK-57'!F15+'P-BCK-62'!F15+'P-BCK-74'!F15</f>
        <v>9.09</v>
      </c>
      <c r="G15" s="207">
        <f>'P-BCK-47'!G15+'P-BCK-50'!G15+'P-BCK-52'!G15+'P-BCK-55'!G15+'P-BCK-57'!G15+'P-BCK-62'!G15+'P-BCK-74'!G15</f>
        <v>44.39000000000001</v>
      </c>
      <c r="H15" s="445">
        <f>'P-BCK-47'!H15+'P-BCK-50'!H15+'P-BCK-52'!H15+'P-BCK-55'!H15+'P-BCK-57'!H15+'P-BCK-62'!H15+'P-BCK-74'!H15</f>
        <v>398</v>
      </c>
      <c r="I15" s="445">
        <f>'P-BCK-47'!I15+'P-BCK-50'!I15+'P-BCK-52'!I15+'P-BCK-55'!I15+'P-BCK-57'!I15+'P-BCK-62'!I15+'P-BCK-74'!I15</f>
        <v>10</v>
      </c>
      <c r="J15" s="137">
        <f t="shared" si="0"/>
        <v>86.06048856145793</v>
      </c>
      <c r="K15" s="125">
        <f t="shared" si="1"/>
        <v>80.92980856882409</v>
      </c>
      <c r="L15" s="245">
        <f t="shared" si="2"/>
        <v>106.3396665374176</v>
      </c>
      <c r="M15" s="231"/>
      <c r="N15" s="208"/>
    </row>
    <row r="16" spans="1:14" ht="21" customHeight="1">
      <c r="A16" s="126">
        <v>11</v>
      </c>
      <c r="B16" s="124" t="s">
        <v>244</v>
      </c>
      <c r="C16" s="207">
        <f>'P-BCK-47'!C16+'P-BCK-50'!C16+'P-BCK-52'!C16+'P-BCK-55'!C16+'P-BCK-57'!C16+'P-BCK-62'!C16+'P-BCK-74'!C16</f>
        <v>120.92</v>
      </c>
      <c r="D16" s="207">
        <f>'P-BCK-47'!D16+'P-BCK-50'!D16+'P-BCK-52'!D16+'P-BCK-55'!D16+'P-BCK-57'!D16+'P-BCK-62'!D16+'P-BCK-74'!D16</f>
        <v>1110</v>
      </c>
      <c r="E16" s="207">
        <f>'P-BCK-47'!E16+'P-BCK-50'!E16+'P-BCK-52'!E16+'P-BCK-55'!E16+'P-BCK-57'!E16+'P-BCK-62'!E16+'P-BCK-74'!E16</f>
        <v>48.480000000000004</v>
      </c>
      <c r="F16" s="207">
        <f>'P-BCK-47'!F16+'P-BCK-50'!F16+'P-BCK-52'!F16+'P-BCK-55'!F16+'P-BCK-57'!F16+'P-BCK-62'!F16+'P-BCK-74'!F16</f>
        <v>2</v>
      </c>
      <c r="G16" s="207">
        <f>'P-BCK-47'!G16+'P-BCK-50'!G16+'P-BCK-52'!G16+'P-BCK-55'!G16+'P-BCK-57'!G16+'P-BCK-62'!G16+'P-BCK-74'!G16</f>
        <v>25.080000000000002</v>
      </c>
      <c r="H16" s="445">
        <f>'P-BCK-47'!H16+'P-BCK-50'!H16+'P-BCK-52'!H16+'P-BCK-55'!H16+'P-BCK-57'!H16+'P-BCK-62'!H16+'P-BCK-74'!H16</f>
        <v>838</v>
      </c>
      <c r="I16" s="445">
        <f>'P-BCK-47'!I16+'P-BCK-50'!I16+'P-BCK-52'!I16+'P-BCK-55'!I16+'P-BCK-57'!I16+'P-BCK-62'!I16+'P-BCK-74'!I16</f>
        <v>0</v>
      </c>
      <c r="J16" s="137">
        <f t="shared" si="0"/>
        <v>20.740985775719487</v>
      </c>
      <c r="K16" s="125">
        <f t="shared" si="1"/>
        <v>51.73267326732673</v>
      </c>
      <c r="L16" s="245">
        <f t="shared" si="2"/>
        <v>40.09262322196494</v>
      </c>
      <c r="M16" s="231"/>
      <c r="N16" s="208"/>
    </row>
    <row r="17" spans="1:14" ht="21" customHeight="1">
      <c r="A17" s="126">
        <v>12</v>
      </c>
      <c r="B17" s="124" t="s">
        <v>245</v>
      </c>
      <c r="C17" s="207">
        <f>'P-BCK-47'!C17+'P-BCK-50'!C17+'P-BCK-52'!C17+'P-BCK-55'!C17+'P-BCK-57'!C17+'P-BCK-62'!C17+'P-BCK-74'!C17</f>
        <v>184.43</v>
      </c>
      <c r="D17" s="207">
        <f>'P-BCK-47'!D17+'P-BCK-50'!D17+'P-BCK-52'!D17+'P-BCK-55'!D17+'P-BCK-57'!D17+'P-BCK-62'!D17+'P-BCK-74'!D17</f>
        <v>675</v>
      </c>
      <c r="E17" s="207">
        <f>'P-BCK-47'!E17+'P-BCK-50'!E17+'P-BCK-52'!E17+'P-BCK-55'!E17+'P-BCK-57'!E17+'P-BCK-62'!E17+'P-BCK-74'!E17</f>
        <v>50.92</v>
      </c>
      <c r="F17" s="207">
        <f>'P-BCK-47'!F17+'P-BCK-50'!F17+'P-BCK-52'!F17+'P-BCK-55'!F17+'P-BCK-57'!F17+'P-BCK-62'!F17+'P-BCK-74'!F17</f>
        <v>6.72</v>
      </c>
      <c r="G17" s="207">
        <f>'P-BCK-47'!G17+'P-BCK-50'!G17+'P-BCK-52'!G17+'P-BCK-55'!G17+'P-BCK-57'!G17+'P-BCK-62'!G17+'P-BCK-74'!G17</f>
        <v>49.72</v>
      </c>
      <c r="H17" s="445">
        <f>'P-BCK-47'!H17+'P-BCK-50'!H17+'P-BCK-52'!H17+'P-BCK-55'!H17+'P-BCK-57'!H17+'P-BCK-62'!H17+'P-BCK-74'!H17</f>
        <v>218</v>
      </c>
      <c r="I17" s="445">
        <f>'P-BCK-47'!I17+'P-BCK-50'!I17+'P-BCK-52'!I17+'P-BCK-55'!I17+'P-BCK-57'!I17+'P-BCK-62'!I17+'P-BCK-74'!I17</f>
        <v>37</v>
      </c>
      <c r="J17" s="137">
        <f t="shared" si="0"/>
        <v>26.958737732473026</v>
      </c>
      <c r="K17" s="125">
        <f t="shared" si="1"/>
        <v>97.64336213668498</v>
      </c>
      <c r="L17" s="245">
        <f t="shared" si="2"/>
        <v>27.609391096893134</v>
      </c>
      <c r="M17" s="231"/>
      <c r="N17" s="208"/>
    </row>
    <row r="18" spans="1:14" ht="21" customHeight="1">
      <c r="A18" s="126">
        <v>13</v>
      </c>
      <c r="B18" s="124" t="s">
        <v>246</v>
      </c>
      <c r="C18" s="207">
        <f>'P-BCK-47'!C18+'P-BCK-50'!C18+'P-BCK-52'!C18+'P-BCK-55'!C18+'P-BCK-57'!C18+'P-BCK-62'!C18+'P-BCK-74'!C18</f>
        <v>298.83000000000004</v>
      </c>
      <c r="D18" s="207">
        <f>'P-BCK-47'!D18+'P-BCK-50'!D18+'P-BCK-52'!D18+'P-BCK-55'!D18+'P-BCK-57'!D18+'P-BCK-62'!D18+'P-BCK-74'!D18</f>
        <v>935</v>
      </c>
      <c r="E18" s="207">
        <f>'P-BCK-47'!E18+'P-BCK-50'!E18+'P-BCK-52'!E18+'P-BCK-55'!E18+'P-BCK-57'!E18+'P-BCK-62'!E18+'P-BCK-74'!E18</f>
        <v>95.82</v>
      </c>
      <c r="F18" s="207">
        <f>'P-BCK-47'!F18+'P-BCK-50'!F18+'P-BCK-52'!F18+'P-BCK-55'!F18+'P-BCK-57'!F18+'P-BCK-62'!F18+'P-BCK-74'!F18</f>
        <v>8.91</v>
      </c>
      <c r="G18" s="207">
        <f>'P-BCK-47'!G18+'P-BCK-50'!G18+'P-BCK-52'!G18+'P-BCK-55'!G18+'P-BCK-57'!G18+'P-BCK-62'!G18+'P-BCK-74'!G18</f>
        <v>94.96</v>
      </c>
      <c r="H18" s="445">
        <f>'P-BCK-47'!H18+'P-BCK-50'!H18+'P-BCK-52'!H18+'P-BCK-55'!H18+'P-BCK-57'!H18+'P-BCK-62'!H18+'P-BCK-74'!H18</f>
        <v>493</v>
      </c>
      <c r="I18" s="445">
        <f>'P-BCK-47'!I18+'P-BCK-50'!I18+'P-BCK-52'!I18+'P-BCK-55'!I18+'P-BCK-57'!I18+'P-BCK-62'!I18+'P-BCK-74'!I18</f>
        <v>0</v>
      </c>
      <c r="J18" s="137">
        <f t="shared" si="0"/>
        <v>31.777264665528886</v>
      </c>
      <c r="K18" s="125">
        <f t="shared" si="1"/>
        <v>99.10248382383637</v>
      </c>
      <c r="L18" s="245">
        <f t="shared" si="2"/>
        <v>32.06505370946691</v>
      </c>
      <c r="M18" s="231"/>
      <c r="N18" s="208"/>
    </row>
    <row r="19" spans="1:14" ht="21" customHeight="1">
      <c r="A19" s="126">
        <v>14</v>
      </c>
      <c r="B19" s="124" t="s">
        <v>247</v>
      </c>
      <c r="C19" s="207">
        <f>'P-BCK-47'!C19+'P-BCK-50'!C19+'P-BCK-52'!C19+'P-BCK-55'!C19+'P-BCK-57'!C19+'P-BCK-62'!C19+'P-BCK-74'!C19</f>
        <v>81.47</v>
      </c>
      <c r="D19" s="207">
        <f>'P-BCK-47'!D19+'P-BCK-50'!D19+'P-BCK-52'!D19+'P-BCK-55'!D19+'P-BCK-57'!D19+'P-BCK-62'!D19+'P-BCK-74'!D19</f>
        <v>345</v>
      </c>
      <c r="E19" s="207">
        <f>'P-BCK-47'!E19+'P-BCK-50'!E19+'P-BCK-52'!E19+'P-BCK-55'!E19+'P-BCK-57'!E19+'P-BCK-62'!E19+'P-BCK-74'!E19</f>
        <v>19.44</v>
      </c>
      <c r="F19" s="207">
        <f>'P-BCK-47'!F19+'P-BCK-50'!F19+'P-BCK-52'!F19+'P-BCK-55'!F19+'P-BCK-57'!F19+'P-BCK-62'!F19+'P-BCK-74'!F19</f>
        <v>2.84</v>
      </c>
      <c r="G19" s="207">
        <f>'P-BCK-47'!G19+'P-BCK-50'!G19+'P-BCK-52'!G19+'P-BCK-55'!G19+'P-BCK-57'!G19+'P-BCK-62'!G19+'P-BCK-74'!G19</f>
        <v>17.55</v>
      </c>
      <c r="H19" s="445">
        <f>'P-BCK-47'!H19+'P-BCK-50'!H19+'P-BCK-52'!H19+'P-BCK-55'!H19+'P-BCK-57'!H19+'P-BCK-62'!H19+'P-BCK-74'!H19</f>
        <v>322</v>
      </c>
      <c r="I19" s="445">
        <f>'P-BCK-47'!I19+'P-BCK-50'!I19+'P-BCK-52'!I19+'P-BCK-55'!I19+'P-BCK-57'!I19+'P-BCK-62'!I19+'P-BCK-74'!I19</f>
        <v>4</v>
      </c>
      <c r="J19" s="137">
        <f t="shared" si="0"/>
        <v>21.54167178102369</v>
      </c>
      <c r="K19" s="125">
        <f t="shared" si="1"/>
        <v>90.27777777777779</v>
      </c>
      <c r="L19" s="245">
        <f t="shared" si="2"/>
        <v>23.861544126672396</v>
      </c>
      <c r="M19" s="231"/>
      <c r="N19" s="208"/>
    </row>
    <row r="20" spans="1:14" ht="21" customHeight="1">
      <c r="A20" s="126">
        <v>15</v>
      </c>
      <c r="B20" s="124" t="s">
        <v>248</v>
      </c>
      <c r="C20" s="207">
        <f>'P-BCK-47'!C20+'P-BCK-50'!C20+'P-BCK-52'!C20+'P-BCK-55'!C20+'P-BCK-57'!C20+'P-BCK-62'!C20+'P-BCK-74'!C20</f>
        <v>140.73999999999998</v>
      </c>
      <c r="D20" s="207">
        <f>'P-BCK-47'!D20+'P-BCK-50'!D20+'P-BCK-52'!D20+'P-BCK-55'!D20+'P-BCK-57'!D20+'P-BCK-62'!D20+'P-BCK-74'!D20</f>
        <v>560</v>
      </c>
      <c r="E20" s="207">
        <f>'P-BCK-47'!E20+'P-BCK-50'!E20+'P-BCK-52'!E20+'P-BCK-55'!E20+'P-BCK-57'!E20+'P-BCK-62'!E20+'P-BCK-74'!E20</f>
        <v>39.72</v>
      </c>
      <c r="F20" s="207">
        <f>'P-BCK-47'!F20+'P-BCK-50'!F20+'P-BCK-52'!F20+'P-BCK-55'!F20+'P-BCK-57'!F20+'P-BCK-62'!F20+'P-BCK-74'!F20</f>
        <v>2</v>
      </c>
      <c r="G20" s="207">
        <f>'P-BCK-47'!G20+'P-BCK-50'!G20+'P-BCK-52'!G20+'P-BCK-55'!G20+'P-BCK-57'!G20+'P-BCK-62'!G20+'P-BCK-74'!G20</f>
        <v>26.6</v>
      </c>
      <c r="H20" s="445">
        <f>'P-BCK-47'!H20+'P-BCK-50'!H20+'P-BCK-52'!H20+'P-BCK-55'!H20+'P-BCK-57'!H20+'P-BCK-62'!H20+'P-BCK-74'!H20</f>
        <v>498</v>
      </c>
      <c r="I20" s="445">
        <f>'P-BCK-47'!I20+'P-BCK-50'!I20+'P-BCK-52'!I20+'P-BCK-55'!I20+'P-BCK-57'!I20+'P-BCK-62'!I20+'P-BCK-74'!I20</f>
        <v>22</v>
      </c>
      <c r="J20" s="137">
        <f t="shared" si="0"/>
        <v>18.900099474207764</v>
      </c>
      <c r="K20" s="125">
        <f t="shared" si="1"/>
        <v>66.96878147029204</v>
      </c>
      <c r="L20" s="245">
        <f t="shared" si="2"/>
        <v>28.2222538013358</v>
      </c>
      <c r="M20" s="231"/>
      <c r="N20" s="208"/>
    </row>
    <row r="21" spans="1:14" ht="21" customHeight="1">
      <c r="A21" s="126">
        <v>16</v>
      </c>
      <c r="B21" s="124" t="s">
        <v>249</v>
      </c>
      <c r="C21" s="207">
        <f>'P-BCK-47'!C21+'P-BCK-50'!C21+'P-BCK-52'!C21+'P-BCK-55'!C21+'P-BCK-57'!C21+'P-BCK-62'!C21+'P-BCK-74'!C21</f>
        <v>57.18</v>
      </c>
      <c r="D21" s="207">
        <f>'P-BCK-47'!D21+'P-BCK-50'!D21+'P-BCK-52'!D21+'P-BCK-55'!D21+'P-BCK-57'!D21+'P-BCK-62'!D21+'P-BCK-74'!D21</f>
        <v>315</v>
      </c>
      <c r="E21" s="207">
        <f>'P-BCK-47'!E21+'P-BCK-50'!E21+'P-BCK-52'!E21+'P-BCK-55'!E21+'P-BCK-57'!E21+'P-BCK-62'!E21+'P-BCK-74'!E21</f>
        <v>14.04</v>
      </c>
      <c r="F21" s="207">
        <f>'P-BCK-47'!F21+'P-BCK-50'!F21+'P-BCK-52'!F21+'P-BCK-55'!F21+'P-BCK-57'!F21+'P-BCK-62'!F21+'P-BCK-74'!F21</f>
        <v>2.45</v>
      </c>
      <c r="G21" s="207">
        <f>'P-BCK-47'!G21+'P-BCK-50'!G21+'P-BCK-52'!G21+'P-BCK-55'!G21+'P-BCK-57'!G21+'P-BCK-62'!G21+'P-BCK-74'!G21</f>
        <v>13.51</v>
      </c>
      <c r="H21" s="445">
        <f>'P-BCK-47'!H21+'P-BCK-50'!H21+'P-BCK-52'!H21+'P-BCK-55'!H21+'P-BCK-57'!H21+'P-BCK-62'!H21+'P-BCK-74'!H21</f>
        <v>254</v>
      </c>
      <c r="I21" s="445">
        <f>'P-BCK-47'!I21+'P-BCK-50'!I21+'P-BCK-52'!I21+'P-BCK-55'!I21+'P-BCK-57'!I21+'P-BCK-62'!I21+'P-BCK-74'!I21</f>
        <v>0</v>
      </c>
      <c r="J21" s="137">
        <f t="shared" si="0"/>
        <v>23.627142357467644</v>
      </c>
      <c r="K21" s="125">
        <f t="shared" si="1"/>
        <v>96.22507122507123</v>
      </c>
      <c r="L21" s="245">
        <f t="shared" si="2"/>
        <v>24.554039874081845</v>
      </c>
      <c r="M21" s="231"/>
      <c r="N21" s="208"/>
    </row>
    <row r="22" spans="1:14" ht="21" customHeight="1">
      <c r="A22" s="126">
        <v>17</v>
      </c>
      <c r="B22" s="124" t="s">
        <v>250</v>
      </c>
      <c r="C22" s="207">
        <f>'P-BCK-47'!C22+'P-BCK-50'!C22+'P-BCK-52'!C22+'P-BCK-55'!C22+'P-BCK-57'!C22+'P-BCK-62'!C22+'P-BCK-74'!C22</f>
        <v>21.24</v>
      </c>
      <c r="D22" s="207">
        <f>'P-BCK-47'!D22+'P-BCK-50'!D22+'P-BCK-52'!D22+'P-BCK-55'!D22+'P-BCK-57'!D22+'P-BCK-62'!D22+'P-BCK-74'!D22</f>
        <v>95</v>
      </c>
      <c r="E22" s="207">
        <f>'P-BCK-47'!E22+'P-BCK-50'!E22+'P-BCK-52'!E22+'P-BCK-55'!E22+'P-BCK-57'!E22+'P-BCK-62'!E22+'P-BCK-74'!E22</f>
        <v>4.5200000000000005</v>
      </c>
      <c r="F22" s="207">
        <f>'P-BCK-47'!F22+'P-BCK-50'!F22+'P-BCK-52'!F22+'P-BCK-55'!F22+'P-BCK-57'!F22+'P-BCK-62'!F22+'P-BCK-74'!F22</f>
        <v>1.9400000000000002</v>
      </c>
      <c r="G22" s="207">
        <f>'P-BCK-47'!G22+'P-BCK-50'!G22+'P-BCK-52'!G22+'P-BCK-55'!G22+'P-BCK-57'!G22+'P-BCK-62'!G22+'P-BCK-74'!G22</f>
        <v>3.2399999999999993</v>
      </c>
      <c r="H22" s="445">
        <f>'P-BCK-47'!H22+'P-BCK-50'!H22+'P-BCK-52'!H22+'P-BCK-55'!H22+'P-BCK-57'!H22+'P-BCK-62'!H22+'P-BCK-74'!H22</f>
        <v>50</v>
      </c>
      <c r="I22" s="445">
        <f>'P-BCK-47'!I22+'P-BCK-50'!I22+'P-BCK-52'!I22+'P-BCK-55'!I22+'P-BCK-57'!I22+'P-BCK-62'!I22+'P-BCK-74'!I22</f>
        <v>0</v>
      </c>
      <c r="J22" s="137">
        <f t="shared" si="0"/>
        <v>15.254237288135592</v>
      </c>
      <c r="K22" s="125">
        <f t="shared" si="1"/>
        <v>71.68141592920352</v>
      </c>
      <c r="L22" s="245">
        <f t="shared" si="2"/>
        <v>21.280602636534844</v>
      </c>
      <c r="M22" s="231"/>
      <c r="N22" s="208"/>
    </row>
    <row r="23" spans="1:14" ht="21" customHeight="1">
      <c r="A23" s="126">
        <v>18</v>
      </c>
      <c r="B23" s="124" t="s">
        <v>251</v>
      </c>
      <c r="C23" s="207">
        <f>'P-BCK-47'!C23+'P-BCK-50'!C23+'P-BCK-52'!C23+'P-BCK-55'!C23+'P-BCK-57'!C23+'P-BCK-62'!C23+'P-BCK-74'!C23</f>
        <v>23.189999999999998</v>
      </c>
      <c r="D23" s="207">
        <f>'P-BCK-47'!D23+'P-BCK-50'!D23+'P-BCK-52'!D23+'P-BCK-55'!D23+'P-BCK-57'!D23+'P-BCK-62'!D23+'P-BCK-74'!D23</f>
        <v>95</v>
      </c>
      <c r="E23" s="207">
        <f>'P-BCK-47'!E23+'P-BCK-50'!E23+'P-BCK-52'!E23+'P-BCK-55'!E23+'P-BCK-57'!E23+'P-BCK-62'!E23+'P-BCK-74'!E23</f>
        <v>0.9199999999999999</v>
      </c>
      <c r="F23" s="207">
        <f>'P-BCK-47'!F23+'P-BCK-50'!F23+'P-BCK-52'!F23+'P-BCK-55'!F23+'P-BCK-57'!F23+'P-BCK-62'!F23+'P-BCK-74'!F23</f>
        <v>0.02</v>
      </c>
      <c r="G23" s="207">
        <f>'P-BCK-47'!G23+'P-BCK-50'!G23+'P-BCK-52'!G23+'P-BCK-55'!G23+'P-BCK-57'!G23+'P-BCK-62'!G23+'P-BCK-74'!G23</f>
        <v>0.38</v>
      </c>
      <c r="H23" s="445">
        <f>'P-BCK-47'!H23+'P-BCK-50'!H23+'P-BCK-52'!H23+'P-BCK-55'!H23+'P-BCK-57'!H23+'P-BCK-62'!H23+'P-BCK-74'!H23</f>
        <v>13</v>
      </c>
      <c r="I23" s="445">
        <f>'P-BCK-47'!I23+'P-BCK-50'!I23+'P-BCK-52'!I23+'P-BCK-55'!I23+'P-BCK-57'!I23+'P-BCK-62'!I23+'P-BCK-74'!I23</f>
        <v>0</v>
      </c>
      <c r="J23" s="137">
        <f t="shared" si="0"/>
        <v>1.638637343682622</v>
      </c>
      <c r="K23" s="125">
        <f t="shared" si="1"/>
        <v>41.30434782608696</v>
      </c>
      <c r="L23" s="245">
        <f t="shared" si="2"/>
        <v>3.9672272531263477</v>
      </c>
      <c r="M23" s="231"/>
      <c r="N23" s="208"/>
    </row>
    <row r="24" spans="1:14" ht="21" customHeight="1">
      <c r="A24" s="126">
        <v>19</v>
      </c>
      <c r="B24" s="124" t="s">
        <v>252</v>
      </c>
      <c r="C24" s="207">
        <f>'P-BCK-47'!C24+'P-BCK-50'!C24+'P-BCK-52'!C24+'P-BCK-55'!C24+'P-BCK-57'!C24+'P-BCK-62'!C24+'P-BCK-74'!C24</f>
        <v>120.86</v>
      </c>
      <c r="D24" s="207">
        <f>'P-BCK-47'!D24+'P-BCK-50'!D24+'P-BCK-52'!D24+'P-BCK-55'!D24+'P-BCK-57'!D24+'P-BCK-62'!D24+'P-BCK-74'!D24</f>
        <v>510</v>
      </c>
      <c r="E24" s="207">
        <f>'P-BCK-47'!E24+'P-BCK-50'!E24+'P-BCK-52'!E24+'P-BCK-55'!E24+'P-BCK-57'!E24+'P-BCK-62'!E24+'P-BCK-74'!E24</f>
        <v>42.580000000000005</v>
      </c>
      <c r="F24" s="207">
        <f>'P-BCK-47'!F24+'P-BCK-50'!F24+'P-BCK-52'!F24+'P-BCK-55'!F24+'P-BCK-57'!F24+'P-BCK-62'!F24+'P-BCK-74'!F24</f>
        <v>6.490000000000001</v>
      </c>
      <c r="G24" s="207">
        <f>'P-BCK-47'!G24+'P-BCK-50'!G24+'P-BCK-52'!G24+'P-BCK-55'!G24+'P-BCK-57'!G24+'P-BCK-62'!G24+'P-BCK-74'!G24</f>
        <v>29.7</v>
      </c>
      <c r="H24" s="445">
        <f>'P-BCK-47'!H24+'P-BCK-50'!H24+'P-BCK-52'!H24+'P-BCK-55'!H24+'P-BCK-57'!H24+'P-BCK-62'!H24+'P-BCK-74'!H24</f>
        <v>372</v>
      </c>
      <c r="I24" s="445">
        <f>'P-BCK-47'!I24+'P-BCK-50'!I24+'P-BCK-52'!I24+'P-BCK-55'!I24+'P-BCK-57'!I24+'P-BCK-62'!I24+'P-BCK-74'!I24</f>
        <v>0</v>
      </c>
      <c r="J24" s="137">
        <f t="shared" si="0"/>
        <v>24.57388714214794</v>
      </c>
      <c r="K24" s="125">
        <f t="shared" si="1"/>
        <v>69.75105683419444</v>
      </c>
      <c r="L24" s="245">
        <f t="shared" si="2"/>
        <v>35.23084560648685</v>
      </c>
      <c r="M24" s="231"/>
      <c r="N24" s="208"/>
    </row>
    <row r="25" spans="1:14" ht="21" customHeight="1">
      <c r="A25" s="126">
        <v>20</v>
      </c>
      <c r="B25" s="124" t="s">
        <v>253</v>
      </c>
      <c r="C25" s="207">
        <f>'P-BCK-47'!C25+'P-BCK-50'!C25+'P-BCK-52'!C25+'P-BCK-55'!C25+'P-BCK-57'!C25+'P-BCK-62'!C25+'P-BCK-74'!C25</f>
        <v>20.64</v>
      </c>
      <c r="D25" s="207">
        <f>'P-BCK-47'!D25+'P-BCK-50'!D25+'P-BCK-52'!D25+'P-BCK-55'!D25+'P-BCK-57'!D25+'P-BCK-62'!D25+'P-BCK-74'!D25</f>
        <v>145</v>
      </c>
      <c r="E25" s="207">
        <f>'P-BCK-47'!E25+'P-BCK-50'!E25+'P-BCK-52'!E25+'P-BCK-55'!E25+'P-BCK-57'!E25+'P-BCK-62'!E25+'P-BCK-74'!E25</f>
        <v>29.65</v>
      </c>
      <c r="F25" s="207">
        <f>'P-BCK-47'!F25+'P-BCK-50'!F25+'P-BCK-52'!F25+'P-BCK-55'!F25+'P-BCK-57'!F25+'P-BCK-62'!F25+'P-BCK-74'!F25</f>
        <v>1.4399999999999997</v>
      </c>
      <c r="G25" s="207">
        <f>'P-BCK-47'!G25+'P-BCK-50'!G25+'P-BCK-52'!G25+'P-BCK-55'!G25+'P-BCK-57'!G25+'P-BCK-62'!G25+'P-BCK-74'!G25</f>
        <v>13.579999999999998</v>
      </c>
      <c r="H25" s="445">
        <f>'P-BCK-47'!H25+'P-BCK-50'!H25+'P-BCK-52'!H25+'P-BCK-55'!H25+'P-BCK-57'!H25+'P-BCK-62'!H25+'P-BCK-74'!H25</f>
        <v>218</v>
      </c>
      <c r="I25" s="445">
        <f>'P-BCK-47'!I25+'P-BCK-50'!I25+'P-BCK-52'!I25+'P-BCK-55'!I25+'P-BCK-57'!I25+'P-BCK-62'!I25+'P-BCK-74'!I25</f>
        <v>0</v>
      </c>
      <c r="J25" s="137">
        <f t="shared" si="0"/>
        <v>65.79457364341084</v>
      </c>
      <c r="K25" s="125">
        <f t="shared" si="1"/>
        <v>45.80101180438449</v>
      </c>
      <c r="L25" s="245">
        <f t="shared" si="2"/>
        <v>143.6531007751938</v>
      </c>
      <c r="M25" s="231"/>
      <c r="N25" s="208"/>
    </row>
    <row r="26" spans="1:14" ht="21" customHeight="1">
      <c r="A26" s="126">
        <v>21</v>
      </c>
      <c r="B26" s="124" t="s">
        <v>254</v>
      </c>
      <c r="C26" s="207">
        <f>'P-BCK-47'!C26+'P-BCK-50'!C26+'P-BCK-52'!C26+'P-BCK-55'!C26+'P-BCK-57'!C26+'P-BCK-62'!C26+'P-BCK-74'!C26</f>
        <v>79.36999999999999</v>
      </c>
      <c r="D26" s="207">
        <f>'P-BCK-47'!D26+'P-BCK-50'!D26+'P-BCK-52'!D26+'P-BCK-55'!D26+'P-BCK-57'!D26+'P-BCK-62'!D26+'P-BCK-74'!D26</f>
        <v>220</v>
      </c>
      <c r="E26" s="207">
        <f>'P-BCK-47'!E26+'P-BCK-50'!E26+'P-BCK-52'!E26+'P-BCK-55'!E26+'P-BCK-57'!E26+'P-BCK-62'!E26+'P-BCK-74'!E26</f>
        <v>8.85</v>
      </c>
      <c r="F26" s="207">
        <f>'P-BCK-47'!F26+'P-BCK-50'!F26+'P-BCK-52'!F26+'P-BCK-55'!F26+'P-BCK-57'!F26+'P-BCK-62'!F26+'P-BCK-74'!F26</f>
        <v>0.06</v>
      </c>
      <c r="G26" s="207">
        <f>'P-BCK-47'!G26+'P-BCK-50'!G26+'P-BCK-52'!G26+'P-BCK-55'!G26+'P-BCK-57'!G26+'P-BCK-62'!G26+'P-BCK-74'!G26</f>
        <v>3.45</v>
      </c>
      <c r="H26" s="445">
        <f>'P-BCK-47'!H26+'P-BCK-50'!H26+'P-BCK-52'!H26+'P-BCK-55'!H26+'P-BCK-57'!H26+'P-BCK-62'!H26+'P-BCK-74'!H26</f>
        <v>31</v>
      </c>
      <c r="I26" s="445">
        <f>'P-BCK-47'!I26+'P-BCK-50'!I26+'P-BCK-52'!I26+'P-BCK-55'!I26+'P-BCK-57'!I26+'P-BCK-62'!I26+'P-BCK-74'!I26</f>
        <v>0</v>
      </c>
      <c r="J26" s="137">
        <f t="shared" si="0"/>
        <v>4.346730502708833</v>
      </c>
      <c r="K26" s="125">
        <f t="shared" si="1"/>
        <v>38.983050847457626</v>
      </c>
      <c r="L26" s="245">
        <f t="shared" si="2"/>
        <v>11.150308680861787</v>
      </c>
      <c r="M26" s="231"/>
      <c r="N26" s="208"/>
    </row>
    <row r="27" spans="1:14" ht="21" customHeight="1">
      <c r="A27" s="126">
        <v>22</v>
      </c>
      <c r="B27" s="124" t="s">
        <v>255</v>
      </c>
      <c r="C27" s="207">
        <f>'P-BCK-47'!C27+'P-BCK-50'!C27+'P-BCK-52'!C27+'P-BCK-55'!C27+'P-BCK-57'!C27+'P-BCK-62'!C27+'P-BCK-74'!C27</f>
        <v>24.14</v>
      </c>
      <c r="D27" s="207">
        <f>'P-BCK-47'!D27+'P-BCK-50'!D27+'P-BCK-52'!D27+'P-BCK-55'!D27+'P-BCK-57'!D27+'P-BCK-62'!D27+'P-BCK-74'!D27</f>
        <v>100</v>
      </c>
      <c r="E27" s="207">
        <f>'P-BCK-47'!E27+'P-BCK-50'!E27+'P-BCK-52'!E27+'P-BCK-55'!E27+'P-BCK-57'!E27+'P-BCK-62'!E27+'P-BCK-74'!E27</f>
        <v>7.909999999999999</v>
      </c>
      <c r="F27" s="207">
        <f>'P-BCK-47'!F27+'P-BCK-50'!F27+'P-BCK-52'!F27+'P-BCK-55'!F27+'P-BCK-57'!F27+'P-BCK-62'!F27+'P-BCK-74'!F27</f>
        <v>0.77</v>
      </c>
      <c r="G27" s="207">
        <f>'P-BCK-47'!G27+'P-BCK-50'!G27+'P-BCK-52'!G27+'P-BCK-55'!G27+'P-BCK-57'!G27+'P-BCK-62'!G27+'P-BCK-74'!G27</f>
        <v>7.1</v>
      </c>
      <c r="H27" s="445">
        <f>'P-BCK-47'!H27+'P-BCK-50'!H27+'P-BCK-52'!H27+'P-BCK-55'!H27+'P-BCK-57'!H27+'P-BCK-62'!H27+'P-BCK-74'!H27</f>
        <v>52</v>
      </c>
      <c r="I27" s="445">
        <f>'P-BCK-47'!I27+'P-BCK-50'!I27+'P-BCK-52'!I27+'P-BCK-55'!I27+'P-BCK-57'!I27+'P-BCK-62'!I27+'P-BCK-74'!I27</f>
        <v>10</v>
      </c>
      <c r="J27" s="137">
        <f t="shared" si="0"/>
        <v>29.411764705882348</v>
      </c>
      <c r="K27" s="125">
        <f t="shared" si="1"/>
        <v>89.7597977243995</v>
      </c>
      <c r="L27" s="245">
        <f t="shared" si="2"/>
        <v>32.76719138359569</v>
      </c>
      <c r="M27" s="231"/>
      <c r="N27" s="208"/>
    </row>
    <row r="28" spans="1:14" ht="21" customHeight="1">
      <c r="A28" s="126">
        <v>23</v>
      </c>
      <c r="B28" s="124" t="s">
        <v>256</v>
      </c>
      <c r="C28" s="207">
        <f>'P-BCK-47'!C28+'P-BCK-50'!C28+'P-BCK-52'!C28+'P-BCK-55'!C28+'P-BCK-57'!C28+'P-BCK-62'!C28+'P-BCK-74'!C28</f>
        <v>10.35</v>
      </c>
      <c r="D28" s="207">
        <f>'P-BCK-47'!D28+'P-BCK-50'!D28+'P-BCK-52'!D28+'P-BCK-55'!D28+'P-BCK-57'!D28+'P-BCK-62'!D28+'P-BCK-74'!D28</f>
        <v>55</v>
      </c>
      <c r="E28" s="207">
        <f>'P-BCK-47'!E28+'P-BCK-50'!E28+'P-BCK-52'!E28+'P-BCK-55'!E28+'P-BCK-57'!E28+'P-BCK-62'!E28+'P-BCK-74'!E28</f>
        <v>5.3500000000000005</v>
      </c>
      <c r="F28" s="207">
        <f>'P-BCK-47'!F28+'P-BCK-50'!F28+'P-BCK-52'!F28+'P-BCK-55'!F28+'P-BCK-57'!F28+'P-BCK-62'!F28+'P-BCK-74'!F28</f>
        <v>0.31000000000000005</v>
      </c>
      <c r="G28" s="207">
        <f>'P-BCK-47'!G28+'P-BCK-50'!G28+'P-BCK-52'!G28+'P-BCK-55'!G28+'P-BCK-57'!G28+'P-BCK-62'!G28+'P-BCK-74'!G28</f>
        <v>1.1300000000000001</v>
      </c>
      <c r="H28" s="445">
        <f>'P-BCK-47'!H28+'P-BCK-50'!H28+'P-BCK-52'!H28+'P-BCK-55'!H28+'P-BCK-57'!H28+'P-BCK-62'!H28+'P-BCK-74'!H28</f>
        <v>27</v>
      </c>
      <c r="I28" s="445">
        <f>'P-BCK-47'!I28+'P-BCK-50'!I28+'P-BCK-52'!I28+'P-BCK-55'!I28+'P-BCK-57'!I28+'P-BCK-62'!I28+'P-BCK-74'!I28</f>
        <v>0</v>
      </c>
      <c r="J28" s="137">
        <f t="shared" si="0"/>
        <v>10.917874396135268</v>
      </c>
      <c r="K28" s="125">
        <f t="shared" si="1"/>
        <v>21.121495327102803</v>
      </c>
      <c r="L28" s="245">
        <f t="shared" si="2"/>
        <v>51.69082125603865</v>
      </c>
      <c r="M28" s="231"/>
      <c r="N28" s="208"/>
    </row>
    <row r="29" spans="1:14" ht="21" customHeight="1">
      <c r="A29" s="126">
        <v>24</v>
      </c>
      <c r="B29" s="124" t="s">
        <v>257</v>
      </c>
      <c r="C29" s="207">
        <f>'P-BCK-47'!C29+'P-BCK-50'!C29+'P-BCK-52'!C29+'P-BCK-55'!C29+'P-BCK-57'!C29+'P-BCK-62'!C29+'P-BCK-74'!C29</f>
        <v>4.449999999999999</v>
      </c>
      <c r="D29" s="207">
        <f>'P-BCK-47'!D29+'P-BCK-50'!D29+'P-BCK-52'!D29+'P-BCK-55'!D29+'P-BCK-57'!D29+'P-BCK-62'!D29+'P-BCK-74'!D29</f>
        <v>10</v>
      </c>
      <c r="E29" s="207">
        <f>'P-BCK-47'!E29+'P-BCK-50'!E29+'P-BCK-52'!E29+'P-BCK-55'!E29+'P-BCK-57'!E29+'P-BCK-62'!E29+'P-BCK-74'!E29</f>
        <v>0.02</v>
      </c>
      <c r="F29" s="207">
        <f>'P-BCK-47'!F29+'P-BCK-50'!F29+'P-BCK-52'!F29+'P-BCK-55'!F29+'P-BCK-57'!F29+'P-BCK-62'!F29+'P-BCK-74'!F29</f>
        <v>0</v>
      </c>
      <c r="G29" s="207">
        <f>'P-BCK-47'!G29+'P-BCK-50'!G29+'P-BCK-52'!G29+'P-BCK-55'!G29+'P-BCK-57'!G29+'P-BCK-62'!G29+'P-BCK-74'!G29</f>
        <v>0</v>
      </c>
      <c r="H29" s="445">
        <f>'P-BCK-47'!H29+'P-BCK-50'!H29+'P-BCK-52'!H29+'P-BCK-55'!H29+'P-BCK-57'!H29+'P-BCK-62'!H29+'P-BCK-74'!H29</f>
        <v>0</v>
      </c>
      <c r="I29" s="445">
        <f>'P-BCK-47'!I29+'P-BCK-50'!I29+'P-BCK-52'!I29+'P-BCK-55'!I29+'P-BCK-57'!I29+'P-BCK-62'!I29+'P-BCK-74'!I29</f>
        <v>0</v>
      </c>
      <c r="J29" s="137">
        <f t="shared" si="0"/>
        <v>0</v>
      </c>
      <c r="K29" s="125">
        <f t="shared" si="1"/>
        <v>0</v>
      </c>
      <c r="L29" s="245">
        <f t="shared" si="2"/>
        <v>0.44943820224719105</v>
      </c>
      <c r="M29" s="231"/>
      <c r="N29" s="208"/>
    </row>
    <row r="30" spans="1:14" ht="21" customHeight="1">
      <c r="A30" s="126">
        <v>25</v>
      </c>
      <c r="B30" s="124" t="s">
        <v>258</v>
      </c>
      <c r="C30" s="207">
        <f>'P-BCK-47'!C30+'P-BCK-50'!C30+'P-BCK-52'!C30+'P-BCK-55'!C30+'P-BCK-57'!C30+'P-BCK-62'!C30+'P-BCK-74'!C30</f>
        <v>245.65</v>
      </c>
      <c r="D30" s="207">
        <f>'P-BCK-47'!D30+'P-BCK-50'!D30+'P-BCK-52'!D30+'P-BCK-55'!D30+'P-BCK-57'!D30+'P-BCK-62'!D30+'P-BCK-74'!D30</f>
        <v>745</v>
      </c>
      <c r="E30" s="207">
        <f>'P-BCK-47'!E30+'P-BCK-50'!E30+'P-BCK-52'!E30+'P-BCK-55'!E30+'P-BCK-57'!E30+'P-BCK-62'!E30+'P-BCK-74'!E30</f>
        <v>125.25000000000001</v>
      </c>
      <c r="F30" s="207">
        <f>'P-BCK-47'!F30+'P-BCK-50'!F30+'P-BCK-52'!F30+'P-BCK-55'!F30+'P-BCK-57'!F30+'P-BCK-62'!F30+'P-BCK-74'!F30</f>
        <v>13.530000000000001</v>
      </c>
      <c r="G30" s="207">
        <f>'P-BCK-47'!G30+'P-BCK-50'!G30+'P-BCK-52'!G30+'P-BCK-55'!G30+'P-BCK-57'!G30+'P-BCK-62'!G30+'P-BCK-74'!G30</f>
        <v>124.80000000000001</v>
      </c>
      <c r="H30" s="445">
        <f>'P-BCK-47'!H30+'P-BCK-50'!H30+'P-BCK-52'!H30+'P-BCK-55'!H30+'P-BCK-57'!H30+'P-BCK-62'!H30+'P-BCK-74'!H30</f>
        <v>193</v>
      </c>
      <c r="I30" s="445">
        <f>'P-BCK-47'!I30+'P-BCK-50'!I30+'P-BCK-52'!I30+'P-BCK-55'!I30+'P-BCK-57'!I30+'P-BCK-62'!I30+'P-BCK-74'!I30</f>
        <v>0</v>
      </c>
      <c r="J30" s="137">
        <f t="shared" si="0"/>
        <v>50.80398941583554</v>
      </c>
      <c r="K30" s="125">
        <f t="shared" si="1"/>
        <v>99.64071856287426</v>
      </c>
      <c r="L30" s="245">
        <f t="shared" si="2"/>
        <v>50.987176877671494</v>
      </c>
      <c r="M30" s="231"/>
      <c r="N30" s="208"/>
    </row>
    <row r="31" spans="1:14" ht="21" customHeight="1">
      <c r="A31" s="126">
        <v>26</v>
      </c>
      <c r="B31" s="124" t="s">
        <v>259</v>
      </c>
      <c r="C31" s="207">
        <f>'P-BCK-47'!C31+'P-BCK-50'!C31+'P-BCK-52'!C31+'P-BCK-55'!C31+'P-BCK-57'!C31+'P-BCK-62'!C31+'P-BCK-74'!C31</f>
        <v>60.01</v>
      </c>
      <c r="D31" s="207">
        <f>'P-BCK-47'!D31+'P-BCK-50'!D31+'P-BCK-52'!D31+'P-BCK-55'!D31+'P-BCK-57'!D31+'P-BCK-62'!D31+'P-BCK-74'!D31</f>
        <v>174</v>
      </c>
      <c r="E31" s="207">
        <f>'P-BCK-47'!E31+'P-BCK-50'!E31+'P-BCK-52'!E31+'P-BCK-55'!E31+'P-BCK-57'!E31+'P-BCK-62'!E31+'P-BCK-74'!E31</f>
        <v>40.019999999999996</v>
      </c>
      <c r="F31" s="207">
        <f>'P-BCK-47'!F31+'P-BCK-50'!F31+'P-BCK-52'!F31+'P-BCK-55'!F31+'P-BCK-57'!F31+'P-BCK-62'!F31+'P-BCK-74'!F31</f>
        <v>27.020000000000003</v>
      </c>
      <c r="G31" s="207">
        <f>'P-BCK-47'!G31+'P-BCK-50'!G31+'P-BCK-52'!G31+'P-BCK-55'!G31+'P-BCK-57'!G31+'P-BCK-62'!G31+'P-BCK-74'!G31</f>
        <v>39.90999999999999</v>
      </c>
      <c r="H31" s="445">
        <f>'P-BCK-47'!H31+'P-BCK-50'!H31+'P-BCK-52'!H31+'P-BCK-55'!H31+'P-BCK-57'!H31+'P-BCK-62'!H31+'P-BCK-74'!H31</f>
        <v>253</v>
      </c>
      <c r="I31" s="445">
        <f>'P-BCK-47'!I31+'P-BCK-50'!I31+'P-BCK-52'!I31+'P-BCK-55'!I31+'P-BCK-57'!I31+'P-BCK-62'!I31+'P-BCK-74'!I31</f>
        <v>0</v>
      </c>
      <c r="J31" s="137">
        <f t="shared" si="0"/>
        <v>66.50558240293283</v>
      </c>
      <c r="K31" s="125">
        <f t="shared" si="1"/>
        <v>99.72513743128434</v>
      </c>
      <c r="L31" s="245">
        <f t="shared" si="2"/>
        <v>66.68888518580236</v>
      </c>
      <c r="M31" s="231"/>
      <c r="N31" s="208"/>
    </row>
    <row r="32" spans="1:14" ht="21" customHeight="1" thickBot="1">
      <c r="A32" s="127"/>
      <c r="B32" s="128" t="s">
        <v>260</v>
      </c>
      <c r="C32" s="129">
        <f aca="true" t="shared" si="3" ref="C32:H32">SUM(C6:C31)</f>
        <v>4110.689999999999</v>
      </c>
      <c r="D32" s="130">
        <f t="shared" si="3"/>
        <v>16214</v>
      </c>
      <c r="E32" s="129">
        <f t="shared" si="3"/>
        <v>1631.79</v>
      </c>
      <c r="F32" s="129">
        <f t="shared" si="3"/>
        <v>214.40000000000003</v>
      </c>
      <c r="G32" s="129">
        <f t="shared" si="3"/>
        <v>1376.71</v>
      </c>
      <c r="H32" s="222">
        <f t="shared" si="3"/>
        <v>11547</v>
      </c>
      <c r="I32" s="445">
        <f>'P-BCK-47'!I32+'P-BCK-50'!I32+'P-BCK-52'!I32+'P-BCK-55'!I32+'P-BCK-57'!I32+'P-BCK-62'!I32+'P-BCK-74'!I32</f>
        <v>361</v>
      </c>
      <c r="J32" s="139">
        <f t="shared" si="0"/>
        <v>33.490971102175074</v>
      </c>
      <c r="K32" s="131">
        <f t="shared" si="1"/>
        <v>84.36808657976823</v>
      </c>
      <c r="L32" s="384">
        <f t="shared" si="2"/>
        <v>39.69625537318554</v>
      </c>
      <c r="M32" s="232"/>
      <c r="N32" s="208"/>
    </row>
    <row r="33" ht="22.5" customHeight="1">
      <c r="J33" s="284"/>
    </row>
  </sheetData>
  <mergeCells count="1">
    <mergeCell ref="A3:L3"/>
  </mergeCells>
  <printOptions horizontalCentered="1"/>
  <pageMargins left="0.75" right="0.75" top="1.31" bottom="1" header="0.5" footer="0.5"/>
  <pageSetup horizontalDpi="600" verticalDpi="600" orientation="portrait" paperSize="9" scale="86" r:id="rId1"/>
  <headerFooter alignWithMargins="0">
    <oddFooter>&amp;CPage &amp;P</oddFooter>
  </headerFooter>
</worksheet>
</file>

<file path=xl/worksheets/sheet9.xml><?xml version="1.0" encoding="utf-8"?>
<worksheet xmlns="http://schemas.openxmlformats.org/spreadsheetml/2006/main" xmlns:r="http://schemas.openxmlformats.org/officeDocument/2006/relationships">
  <sheetPr>
    <tabColor indexed="9"/>
  </sheetPr>
  <dimension ref="A1:R33"/>
  <sheetViews>
    <sheetView view="pageBreakPreview" zoomScale="120" zoomScaleSheetLayoutView="120" workbookViewId="0" topLeftCell="A1">
      <pane xSplit="2" ySplit="5" topLeftCell="C6" activePane="bottomRight" state="frozen"/>
      <selection pane="topLeft" activeCell="F36" sqref="F36"/>
      <selection pane="topRight" activeCell="F36" sqref="F36"/>
      <selection pane="bottomLeft" activeCell="F36" sqref="F36"/>
      <selection pane="bottomRight" activeCell="F36" sqref="F36"/>
    </sheetView>
  </sheetViews>
  <sheetFormatPr defaultColWidth="9.140625" defaultRowHeight="22.5" customHeight="1"/>
  <cols>
    <col min="1" max="1" width="7.421875" style="19" customWidth="1"/>
    <col min="2" max="2" width="9.7109375" style="19" customWidth="1"/>
    <col min="3" max="3" width="10.57421875" style="19" bestFit="1" customWidth="1"/>
    <col min="4" max="4" width="0.13671875" style="19" customWidth="1"/>
    <col min="5" max="5" width="10.00390625" style="19" customWidth="1"/>
    <col min="6" max="6" width="9.8515625" style="19" customWidth="1"/>
    <col min="7" max="7" width="9.00390625" style="19" customWidth="1"/>
    <col min="8" max="8" width="9.8515625" style="19" customWidth="1"/>
    <col min="9" max="9" width="8.7109375" style="19" customWidth="1"/>
    <col min="10" max="10" width="9.00390625" style="19" customWidth="1"/>
    <col min="11" max="11" width="10.28125" style="19" customWidth="1"/>
    <col min="12" max="12" width="8.57421875" style="19" customWidth="1"/>
    <col min="13" max="13" width="2.7109375" style="19" customWidth="1"/>
    <col min="14" max="14" width="5.8515625" style="19" customWidth="1"/>
    <col min="15" max="16384" width="9.140625" style="19" customWidth="1"/>
  </cols>
  <sheetData>
    <row r="1" spans="1:14" ht="24" customHeight="1">
      <c r="A1" s="392" t="s">
        <v>433</v>
      </c>
      <c r="B1" s="389"/>
      <c r="C1" s="389"/>
      <c r="D1" s="389"/>
      <c r="E1" s="389"/>
      <c r="F1" s="389"/>
      <c r="G1" s="389"/>
      <c r="H1" s="389"/>
      <c r="I1" s="389"/>
      <c r="J1" s="389"/>
      <c r="K1" s="389"/>
      <c r="L1" s="391"/>
      <c r="M1" s="198"/>
      <c r="N1" s="198"/>
    </row>
    <row r="2" spans="1:14" ht="24" customHeight="1">
      <c r="A2" s="393" t="s">
        <v>312</v>
      </c>
      <c r="B2" s="182"/>
      <c r="C2" s="182"/>
      <c r="D2" s="182"/>
      <c r="E2" s="182"/>
      <c r="F2" s="182"/>
      <c r="G2" s="182"/>
      <c r="H2" s="182"/>
      <c r="I2" s="182"/>
      <c r="J2" s="182"/>
      <c r="K2" s="182"/>
      <c r="L2" s="383"/>
      <c r="M2" s="198"/>
      <c r="N2" s="198"/>
    </row>
    <row r="3" spans="1:14" ht="24" customHeight="1" thickBot="1">
      <c r="A3" s="495" t="s">
        <v>297</v>
      </c>
      <c r="B3" s="496"/>
      <c r="C3" s="496"/>
      <c r="D3" s="496"/>
      <c r="E3" s="496"/>
      <c r="F3" s="496"/>
      <c r="G3" s="496"/>
      <c r="H3" s="496"/>
      <c r="I3" s="496"/>
      <c r="J3" s="496"/>
      <c r="K3" s="507"/>
      <c r="L3" s="497"/>
      <c r="M3" s="199"/>
      <c r="N3" s="199"/>
    </row>
    <row r="4" spans="1:14" ht="46.5" customHeight="1" thickBot="1">
      <c r="A4" s="215" t="s">
        <v>224</v>
      </c>
      <c r="B4" s="217" t="s">
        <v>225</v>
      </c>
      <c r="C4" s="217" t="s">
        <v>226</v>
      </c>
      <c r="D4" s="217" t="s">
        <v>241</v>
      </c>
      <c r="E4" s="218" t="s">
        <v>227</v>
      </c>
      <c r="F4" s="217" t="s">
        <v>228</v>
      </c>
      <c r="G4" s="217" t="s">
        <v>229</v>
      </c>
      <c r="H4" s="217" t="s">
        <v>233</v>
      </c>
      <c r="I4" s="440" t="s">
        <v>390</v>
      </c>
      <c r="J4" s="216" t="s">
        <v>230</v>
      </c>
      <c r="K4" s="213" t="s">
        <v>231</v>
      </c>
      <c r="L4" s="243" t="s">
        <v>389</v>
      </c>
      <c r="M4" s="228"/>
      <c r="N4" s="209"/>
    </row>
    <row r="5" spans="1:18" ht="21" customHeight="1" thickBot="1">
      <c r="A5" s="126">
        <v>1</v>
      </c>
      <c r="B5" s="123">
        <v>2</v>
      </c>
      <c r="C5" s="123">
        <v>3</v>
      </c>
      <c r="D5" s="123">
        <v>4</v>
      </c>
      <c r="E5" s="123">
        <v>5</v>
      </c>
      <c r="F5" s="123">
        <v>6</v>
      </c>
      <c r="G5" s="123">
        <v>7</v>
      </c>
      <c r="H5" s="123">
        <v>8</v>
      </c>
      <c r="I5" s="123">
        <v>9</v>
      </c>
      <c r="J5" s="123">
        <v>10</v>
      </c>
      <c r="K5" s="123">
        <v>11</v>
      </c>
      <c r="L5" s="123">
        <v>12</v>
      </c>
      <c r="M5" s="229"/>
      <c r="N5" s="210"/>
      <c r="O5" s="204"/>
      <c r="P5" s="122"/>
      <c r="Q5" s="122"/>
      <c r="R5" s="122"/>
    </row>
    <row r="6" spans="1:14" ht="21" customHeight="1">
      <c r="A6" s="126">
        <v>1</v>
      </c>
      <c r="B6" s="124" t="s">
        <v>234</v>
      </c>
      <c r="C6" s="207">
        <f>'P-BCK 2'!C6+'P-BCK-4'!C6+'P-BCK -16'!C6+'P-BCK -17'!C6+'P-BCK-17A'!C6+'P-BCK-19'!C6+'P-BCK-22'!C6+'P-BCK-44A'!C6+'P-BCK-47'!C6+'P-BCK-48'!C6+'P-BCK-50'!C6+'P-BCK-52'!C6+'P-BCK-55'!C6+'P-BCK-57'!C6+'P-BCK-58'!C6+'P-BCK-62'!C6+'P-BCK-66'!C6+'P-BCK-69'!C6+'P-BCK-71'!C6+'P-BCK-74'!C6</f>
        <v>455.45</v>
      </c>
      <c r="D6" s="207">
        <f>'P-BCK 2'!D6+'P-BCK-4'!D6+'P-BCK -16'!D6+'P-BCK -17'!D6+'P-BCK-17A'!D6+'P-BCK-19'!D6+'P-BCK-22'!D6+'P-BCK-44A'!D6+'P-BCK-47'!D6+'P-BCK-48'!D6+'P-BCK-50'!D6+'P-BCK-52'!D6+'P-BCK-55'!D6+'P-BCK-57'!D6+'P-BCK-58'!D6+'P-BCK-62'!D6+'P-BCK-66'!D6+'P-BCK-69'!D6+'P-BCK-71'!D6+'P-BCK-74'!D6</f>
        <v>37449</v>
      </c>
      <c r="E6" s="207">
        <f>'P-BCK 2'!E6+'P-BCK-4'!E6+'P-BCK -16'!E6+'P-BCK -17'!E6+'P-BCK-17A'!E6+'P-BCK-19'!E6+'P-BCK-22'!E6+'P-BCK-44A'!E6+'P-BCK-47'!E6+'P-BCK-48'!E6+'P-BCK-50'!E6+'P-BCK-52'!E6+'P-BCK-55'!E6+'P-BCK-57'!E6+'P-BCK-58'!E6+'P-BCK-62'!E6+'P-BCK-66'!E6+'P-BCK-69'!E6+'P-BCK-71'!E6+'P-BCK-74'!E6</f>
        <v>369.91999999999996</v>
      </c>
      <c r="F6" s="207">
        <f>'P-BCK 2'!F6+'P-BCK-4'!F6+'P-BCK -16'!F6+'P-BCK -17'!F6+'P-BCK-17A'!F6+'P-BCK-19'!F6+'P-BCK-22'!F6+'P-BCK-44A'!F6+'P-BCK-47'!F6+'P-BCK-48'!F6+'P-BCK-50'!F6+'P-BCK-52'!F6+'P-BCK-55'!F6+'P-BCK-57'!F6+'P-BCK-58'!F6+'P-BCK-62'!F6+'P-BCK-66'!F6+'P-BCK-69'!F6+'P-BCK-71'!F6+'P-BCK-74'!F6</f>
        <v>60.05</v>
      </c>
      <c r="G6" s="207">
        <f>'P-BCK 2'!G6+'P-BCK-4'!G6+'P-BCK -16'!G6+'P-BCK -17'!G6+'P-BCK-17A'!G6+'P-BCK-19'!G6+'P-BCK-22'!G6+'P-BCK-44A'!G6+'P-BCK-47'!G6+'P-BCK-48'!G6+'P-BCK-50'!G6+'P-BCK-52'!G6+'P-BCK-55'!G6+'P-BCK-57'!G6+'P-BCK-58'!G6+'P-BCK-62'!G6+'P-BCK-66'!G6+'P-BCK-69'!G6+'P-BCK-71'!G6+'P-BCK-74'!G6</f>
        <v>358.54999999999995</v>
      </c>
      <c r="H6" s="212">
        <f>'P-BCK 2'!H6+'P-BCK-4'!H6+'P-BCK -16'!H6+'P-BCK -17'!H6+'P-BCK-17A'!H6+'P-BCK-19'!H6+'P-BCK-22'!H6+'P-BCK-44A'!H6+'P-BCK-47'!H6+'P-BCK-48'!H6+'P-BCK-50'!H6+'P-BCK-52'!H6+'P-BCK-55'!H6+'P-BCK-57'!H6+'P-BCK-58'!H6+'P-BCK-62'!H6+'P-BCK-66'!H6+'P-BCK-69'!H6+'P-BCK-71'!H6+'P-BCK-74'!H6</f>
        <v>35382</v>
      </c>
      <c r="I6" s="445">
        <f>'P-BCK 2'!I6+'P-BCK-4'!I6+'P-BCK -16'!I6+'P-BCK -17'!I6+'P-BCK-17A'!I6+'P-BCK-19'!I6+'P-BCK-22'!I6+'P-BCK-44A'!I6+'P-BCK-47'!I6+'P-BCK-50'!I6+'P-BCK-52'!I6+'P-BCK-55'!I6+'P-BCK-57'!I6+'P-BCK-58'!I6+'P-BCK-62'!I6+'P-BCK-66'!I6+'P-BCK-69'!I6+'P-BCK-71'!I6+'P-BCK-74'!I6</f>
        <v>769.9746918429536</v>
      </c>
      <c r="J6" s="137">
        <f aca="true" t="shared" si="0" ref="J6:J32">G6/C6*100</f>
        <v>78.72433856625315</v>
      </c>
      <c r="K6" s="125">
        <f>IF(E6&gt;0,(G6/E6)*100,0)</f>
        <v>96.92636245674741</v>
      </c>
      <c r="L6" s="245">
        <f>IF(E6&gt;0,(E6/C6)*100,0)</f>
        <v>81.22077066637391</v>
      </c>
      <c r="M6" s="230"/>
      <c r="N6" s="208"/>
    </row>
    <row r="7" spans="1:14" ht="21" customHeight="1">
      <c r="A7" s="126">
        <v>2</v>
      </c>
      <c r="B7" s="124" t="s">
        <v>235</v>
      </c>
      <c r="C7" s="207">
        <f>'P-BCK 2'!C7+'P-BCK-4'!C7+'P-BCK -16'!C7+'P-BCK -17'!C7+'P-BCK-17A'!C7+'P-BCK-19'!C7+'P-BCK-22'!C7+'P-BCK-44A'!C7+'P-BCK-47'!C7+'P-BCK-48'!C7+'P-BCK-50'!C7+'P-BCK-52'!C7+'P-BCK-55'!C7+'P-BCK-57'!C7+'P-BCK-58'!C7+'P-BCK-62'!C7+'P-BCK-66'!C7+'P-BCK-69'!C7+'P-BCK-71'!C7+'P-BCK-74'!C7</f>
        <v>244.93999999999997</v>
      </c>
      <c r="D7" s="207">
        <f>'P-BCK 2'!D7+'P-BCK-4'!D7+'P-BCK -16'!D7+'P-BCK -17'!D7+'P-BCK-17A'!D7+'P-BCK-19'!D7+'P-BCK-22'!D7+'P-BCK-44A'!D7+'P-BCK-47'!D7+'P-BCK-48'!D7+'P-BCK-50'!D7+'P-BCK-52'!D7+'P-BCK-55'!D7+'P-BCK-57'!D7+'P-BCK-58'!D7+'P-BCK-62'!D7+'P-BCK-66'!D7+'P-BCK-69'!D7+'P-BCK-71'!D7+'P-BCK-74'!D7</f>
        <v>13261</v>
      </c>
      <c r="E7" s="207">
        <f>'P-BCK 2'!E7+'P-BCK-4'!E7+'P-BCK -16'!E7+'P-BCK -17'!E7+'P-BCK-17A'!E7+'P-BCK-19'!E7+'P-BCK-22'!E7+'P-BCK-44A'!E7+'P-BCK-47'!E7+'P-BCK-48'!E7+'P-BCK-50'!E7+'P-BCK-52'!E7+'P-BCK-55'!E7+'P-BCK-57'!E7+'P-BCK-58'!E7+'P-BCK-62'!E7+'P-BCK-66'!E7+'P-BCK-69'!E7+'P-BCK-71'!E7+'P-BCK-74'!E7</f>
        <v>206.11</v>
      </c>
      <c r="F7" s="207">
        <f>'P-BCK 2'!F7+'P-BCK-4'!F7+'P-BCK -16'!F7+'P-BCK -17'!F7+'P-BCK-17A'!F7+'P-BCK-19'!F7+'P-BCK-22'!F7+'P-BCK-44A'!F7+'P-BCK-47'!F7+'P-BCK-48'!F7+'P-BCK-50'!F7+'P-BCK-52'!F7+'P-BCK-55'!F7+'P-BCK-57'!F7+'P-BCK-58'!F7+'P-BCK-62'!F7+'P-BCK-66'!F7+'P-BCK-69'!F7+'P-BCK-71'!F7+'P-BCK-74'!F7</f>
        <v>16.259999999999998</v>
      </c>
      <c r="G7" s="207">
        <f>'P-BCK 2'!G7+'P-BCK-4'!G7+'P-BCK -16'!G7+'P-BCK -17'!G7+'P-BCK-17A'!G7+'P-BCK-19'!G7+'P-BCK-22'!G7+'P-BCK-44A'!G7+'P-BCK-47'!G7+'P-BCK-48'!G7+'P-BCK-50'!G7+'P-BCK-52'!G7+'P-BCK-55'!G7+'P-BCK-57'!G7+'P-BCK-58'!G7+'P-BCK-62'!G7+'P-BCK-66'!G7+'P-BCK-69'!G7+'P-BCK-71'!G7+'P-BCK-74'!G7</f>
        <v>205.56</v>
      </c>
      <c r="H7" s="212">
        <f>'P-BCK 2'!H7+'P-BCK-4'!H7+'P-BCK -16'!H7+'P-BCK -17'!H7+'P-BCK-17A'!H7+'P-BCK-19'!H7+'P-BCK-22'!H7+'P-BCK-44A'!H7+'P-BCK-47'!H7+'P-BCK-48'!H7+'P-BCK-50'!H7+'P-BCK-52'!H7+'P-BCK-55'!H7+'P-BCK-57'!H7+'P-BCK-58'!H7+'P-BCK-62'!H7+'P-BCK-66'!H7+'P-BCK-69'!H7+'P-BCK-71'!H7+'P-BCK-74'!H7</f>
        <v>9930</v>
      </c>
      <c r="I7" s="445">
        <f>'P-BCK 2'!I7+'P-BCK-4'!I7+'P-BCK -16'!I7+'P-BCK -17'!I7+'P-BCK-17A'!I7+'P-BCK-19'!I7+'P-BCK-22'!I7+'P-BCK-44A'!I7+'P-BCK-47'!I7+'P-BCK-50'!I7+'P-BCK-52'!I7+'P-BCK-55'!I7+'P-BCK-57'!I7+'P-BCK-58'!I7+'P-BCK-62'!I7+'P-BCK-66'!I7+'P-BCK-69'!I7+'P-BCK-71'!I7+'P-BCK-74'!I7</f>
        <v>822.8209884563681</v>
      </c>
      <c r="J7" s="137">
        <f t="shared" si="0"/>
        <v>83.92259328815221</v>
      </c>
      <c r="K7" s="125">
        <f aca="true" t="shared" si="1" ref="K7:K31">IF(E7&gt;0,(G7/E7)*100,0)</f>
        <v>99.7331522002814</v>
      </c>
      <c r="L7" s="245">
        <f aca="true" t="shared" si="2" ref="L7:L32">IF(E7&gt;0,(E7/C7)*100,0)</f>
        <v>84.14713807463053</v>
      </c>
      <c r="M7" s="231"/>
      <c r="N7" s="208"/>
    </row>
    <row r="8" spans="1:14" ht="21" customHeight="1">
      <c r="A8" s="126">
        <v>3</v>
      </c>
      <c r="B8" s="124" t="s">
        <v>236</v>
      </c>
      <c r="C8" s="207">
        <f>'P-BCK 2'!C8+'P-BCK-4'!C8+'P-BCK -16'!C8+'P-BCK -17'!C8+'P-BCK-17A'!C8+'P-BCK-19'!C8+'P-BCK-22'!C8+'P-BCK-44A'!C8+'P-BCK-47'!C8+'P-BCK-48'!C8+'P-BCK-50'!C8+'P-BCK-52'!C8+'P-BCK-55'!C8+'P-BCK-57'!C8+'P-BCK-58'!C8+'P-BCK-62'!C8+'P-BCK-66'!C8+'P-BCK-69'!C8+'P-BCK-71'!C8+'P-BCK-74'!C8</f>
        <v>615.68</v>
      </c>
      <c r="D8" s="207">
        <f>'P-BCK 2'!D8+'P-BCK-4'!D8+'P-BCK -16'!D8+'P-BCK -17'!D8+'P-BCK-17A'!D8+'P-BCK-19'!D8+'P-BCK-22'!D8+'P-BCK-44A'!D8+'P-BCK-47'!D8+'P-BCK-48'!D8+'P-BCK-50'!D8+'P-BCK-52'!D8+'P-BCK-55'!D8+'P-BCK-57'!D8+'P-BCK-58'!D8+'P-BCK-62'!D8+'P-BCK-66'!D8+'P-BCK-69'!D8+'P-BCK-71'!D8+'P-BCK-74'!D8</f>
        <v>37038</v>
      </c>
      <c r="E8" s="207">
        <f>'P-BCK 2'!E8+'P-BCK-4'!E8+'P-BCK -16'!E8+'P-BCK -17'!E8+'P-BCK-17A'!E8+'P-BCK-19'!E8+'P-BCK-22'!E8+'P-BCK-44A'!E8+'P-BCK-47'!E8+'P-BCK-48'!E8+'P-BCK-50'!E8+'P-BCK-52'!E8+'P-BCK-55'!E8+'P-BCK-57'!E8+'P-BCK-58'!E8+'P-BCK-62'!E8+'P-BCK-66'!E8+'P-BCK-69'!E8+'P-BCK-71'!E8+'P-BCK-74'!E8</f>
        <v>443.85999999999996</v>
      </c>
      <c r="F8" s="207">
        <f>'P-BCK 2'!F8+'P-BCK-4'!F8+'P-BCK -16'!F8+'P-BCK -17'!F8+'P-BCK-17A'!F8+'P-BCK-19'!F8+'P-BCK-22'!F8+'P-BCK-44A'!F8+'P-BCK-47'!F8+'P-BCK-48'!F8+'P-BCK-50'!F8+'P-BCK-52'!F8+'P-BCK-55'!F8+'P-BCK-57'!F8+'P-BCK-58'!F8+'P-BCK-62'!F8+'P-BCK-66'!F8+'P-BCK-69'!F8+'P-BCK-71'!F8+'P-BCK-74'!F8</f>
        <v>50.160000000000004</v>
      </c>
      <c r="G8" s="207">
        <f>'P-BCK 2'!G8+'P-BCK-4'!G8+'P-BCK -16'!G8+'P-BCK -17'!G8+'P-BCK-17A'!G8+'P-BCK-19'!G8+'P-BCK-22'!G8+'P-BCK-44A'!G8+'P-BCK-47'!G8+'P-BCK-48'!G8+'P-BCK-50'!G8+'P-BCK-52'!G8+'P-BCK-55'!G8+'P-BCK-57'!G8+'P-BCK-58'!G8+'P-BCK-62'!G8+'P-BCK-66'!G8+'P-BCK-69'!G8+'P-BCK-71'!G8+'P-BCK-74'!G8</f>
        <v>436.71999999999997</v>
      </c>
      <c r="H8" s="212">
        <f>'P-BCK 2'!H8+'P-BCK-4'!H8+'P-BCK -16'!H8+'P-BCK -17'!H8+'P-BCK-17A'!H8+'P-BCK-19'!H8+'P-BCK-22'!H8+'P-BCK-44A'!H8+'P-BCK-47'!H8+'P-BCK-48'!H8+'P-BCK-50'!H8+'P-BCK-52'!H8+'P-BCK-55'!H8+'P-BCK-57'!H8+'P-BCK-58'!H8+'P-BCK-62'!H8+'P-BCK-66'!H8+'P-BCK-69'!H8+'P-BCK-71'!H8+'P-BCK-74'!H8</f>
        <v>25224</v>
      </c>
      <c r="I8" s="445">
        <f>'P-BCK 2'!I8+'P-BCK-4'!I8+'P-BCK -16'!I8+'P-BCK -17'!I8+'P-BCK-17A'!I8+'P-BCK-19'!I8+'P-BCK-22'!I8+'P-BCK-44A'!I8+'P-BCK-47'!I8+'P-BCK-50'!I8+'P-BCK-52'!I8+'P-BCK-55'!I8+'P-BCK-57'!I8+'P-BCK-58'!I8+'P-BCK-62'!I8+'P-BCK-66'!I8+'P-BCK-69'!I8+'P-BCK-71'!I8+'P-BCK-74'!I8</f>
        <v>934.1796435313793</v>
      </c>
      <c r="J8" s="137">
        <f t="shared" si="0"/>
        <v>70.93295218295218</v>
      </c>
      <c r="K8" s="125">
        <f t="shared" si="1"/>
        <v>98.39138467084216</v>
      </c>
      <c r="L8" s="245">
        <f t="shared" si="2"/>
        <v>72.09264553014553</v>
      </c>
      <c r="M8" s="231"/>
      <c r="N8" s="208"/>
    </row>
    <row r="9" spans="1:14" ht="21" customHeight="1">
      <c r="A9" s="126">
        <v>4</v>
      </c>
      <c r="B9" s="124" t="s">
        <v>238</v>
      </c>
      <c r="C9" s="207">
        <f>'P-BCK 2'!C9+'P-BCK-4'!C9+'P-BCK -16'!C9+'P-BCK -17'!C9+'P-BCK-17A'!C9+'P-BCK-19'!C9+'P-BCK-22'!C9+'P-BCK-44A'!C9+'P-BCK-47'!C9+'P-BCK-48'!C9+'P-BCK-50'!C9+'P-BCK-52'!C9+'P-BCK-55'!C9+'P-BCK-57'!C9+'P-BCK-58'!C9+'P-BCK-62'!C9+'P-BCK-66'!C9+'P-BCK-69'!C9+'P-BCK-71'!C9+'P-BCK-74'!C9</f>
        <v>1222.12</v>
      </c>
      <c r="D9" s="207">
        <f>'P-BCK 2'!D9+'P-BCK-4'!D9+'P-BCK -16'!D9+'P-BCK -17'!D9+'P-BCK-17A'!D9+'P-BCK-19'!D9+'P-BCK-22'!D9+'P-BCK-44A'!D9+'P-BCK-47'!D9+'P-BCK-48'!D9+'P-BCK-50'!D9+'P-BCK-52'!D9+'P-BCK-55'!D9+'P-BCK-57'!D9+'P-BCK-58'!D9+'P-BCK-62'!D9+'P-BCK-66'!D9+'P-BCK-69'!D9+'P-BCK-71'!D9+'P-BCK-74'!D9</f>
        <v>30718</v>
      </c>
      <c r="E9" s="207">
        <f>'P-BCK 2'!E9+'P-BCK-4'!E9+'P-BCK -16'!E9+'P-BCK -17'!E9+'P-BCK-17A'!E9+'P-BCK-19'!E9+'P-BCK-22'!E9+'P-BCK-44A'!E9+'P-BCK-47'!E9+'P-BCK-48'!E9+'P-BCK-50'!E9+'P-BCK-52'!E9+'P-BCK-55'!E9+'P-BCK-57'!E9+'P-BCK-58'!E9+'P-BCK-62'!E9+'P-BCK-66'!E9+'P-BCK-69'!E9+'P-BCK-71'!E9+'P-BCK-74'!E9</f>
        <v>504.66</v>
      </c>
      <c r="F9" s="207">
        <f>'P-BCK 2'!F9+'P-BCK-4'!F9+'P-BCK -16'!F9+'P-BCK -17'!F9+'P-BCK-17A'!F9+'P-BCK-19'!F9+'P-BCK-22'!F9+'P-BCK-44A'!F9+'P-BCK-47'!F9+'P-BCK-48'!F9+'P-BCK-50'!F9+'P-BCK-52'!F9+'P-BCK-55'!F9+'P-BCK-57'!F9+'P-BCK-58'!F9+'P-BCK-62'!F9+'P-BCK-66'!F9+'P-BCK-69'!F9+'P-BCK-71'!F9+'P-BCK-74'!F9</f>
        <v>38.72</v>
      </c>
      <c r="G9" s="207">
        <f>'P-BCK 2'!G9+'P-BCK-4'!G9+'P-BCK -16'!G9+'P-BCK -17'!G9+'P-BCK-17A'!G9+'P-BCK-19'!G9+'P-BCK-22'!G9+'P-BCK-44A'!G9+'P-BCK-47'!G9+'P-BCK-48'!G9+'P-BCK-50'!G9+'P-BCK-52'!G9+'P-BCK-55'!G9+'P-BCK-57'!G9+'P-BCK-58'!G9+'P-BCK-62'!G9+'P-BCK-66'!G9+'P-BCK-69'!G9+'P-BCK-71'!G9+'P-BCK-74'!G9</f>
        <v>495.29</v>
      </c>
      <c r="H9" s="212">
        <f>'P-BCK 2'!H9+'P-BCK-4'!H9+'P-BCK -16'!H9+'P-BCK -17'!H9+'P-BCK-17A'!H9+'P-BCK-19'!H9+'P-BCK-22'!H9+'P-BCK-44A'!H9+'P-BCK-47'!H9+'P-BCK-48'!H9+'P-BCK-50'!H9+'P-BCK-52'!H9+'P-BCK-55'!H9+'P-BCK-57'!H9+'P-BCK-58'!H9+'P-BCK-62'!H9+'P-BCK-66'!H9+'P-BCK-69'!H9+'P-BCK-71'!H9+'P-BCK-74'!H9</f>
        <v>20199</v>
      </c>
      <c r="I9" s="445">
        <f>'P-BCK 2'!I9+'P-BCK-4'!I9+'P-BCK -16'!I9+'P-BCK -17'!I9+'P-BCK-17A'!I9+'P-BCK-19'!I9+'P-BCK-22'!I9+'P-BCK-44A'!I9+'P-BCK-47'!I9+'P-BCK-50'!I9+'P-BCK-52'!I9+'P-BCK-55'!I9+'P-BCK-57'!I9+'P-BCK-58'!I9+'P-BCK-62'!I9+'P-BCK-66'!I9+'P-BCK-69'!I9+'P-BCK-71'!I9+'P-BCK-74'!I9</f>
        <v>970.0291011635663</v>
      </c>
      <c r="J9" s="137">
        <f t="shared" si="0"/>
        <v>40.52711681340622</v>
      </c>
      <c r="K9" s="125">
        <f t="shared" si="1"/>
        <v>98.14330440296438</v>
      </c>
      <c r="L9" s="245">
        <f t="shared" si="2"/>
        <v>41.293817301083365</v>
      </c>
      <c r="M9" s="231"/>
      <c r="N9" s="208"/>
    </row>
    <row r="10" spans="1:14" ht="21" customHeight="1">
      <c r="A10" s="126">
        <v>5</v>
      </c>
      <c r="B10" s="124" t="s">
        <v>237</v>
      </c>
      <c r="C10" s="207">
        <f>'P-BCK 2'!C10+'P-BCK-4'!C10+'P-BCK -16'!C10+'P-BCK -17'!C10+'P-BCK-17A'!C10+'P-BCK-19'!C10+'P-BCK-22'!C10+'P-BCK-44A'!C10+'P-BCK-47'!C10+'P-BCK-48'!C10+'P-BCK-50'!C10+'P-BCK-52'!C10+'P-BCK-55'!C10+'P-BCK-57'!C10+'P-BCK-58'!C10+'P-BCK-62'!C10+'P-BCK-66'!C10+'P-BCK-69'!C10+'P-BCK-71'!C10+'P-BCK-74'!C10</f>
        <v>487.8300000000001</v>
      </c>
      <c r="D10" s="207">
        <f>'P-BCK 2'!D10+'P-BCK-4'!D10+'P-BCK -16'!D10+'P-BCK -17'!D10+'P-BCK-17A'!D10+'P-BCK-19'!D10+'P-BCK-22'!D10+'P-BCK-44A'!D10+'P-BCK-47'!D10+'P-BCK-48'!D10+'P-BCK-50'!D10+'P-BCK-52'!D10+'P-BCK-55'!D10+'P-BCK-57'!D10+'P-BCK-58'!D10+'P-BCK-62'!D10+'P-BCK-66'!D10+'P-BCK-69'!D10+'P-BCK-71'!D10+'P-BCK-74'!D10</f>
        <v>27240</v>
      </c>
      <c r="E10" s="207">
        <f>'P-BCK 2'!E10+'P-BCK-4'!E10+'P-BCK -16'!E10+'P-BCK -17'!E10+'P-BCK-17A'!E10+'P-BCK-19'!E10+'P-BCK-22'!E10+'P-BCK-44A'!E10+'P-BCK-47'!E10+'P-BCK-48'!E10+'P-BCK-50'!E10+'P-BCK-52'!E10+'P-BCK-55'!E10+'P-BCK-57'!E10+'P-BCK-58'!E10+'P-BCK-62'!E10+'P-BCK-66'!E10+'P-BCK-69'!E10+'P-BCK-71'!E10+'P-BCK-74'!E10</f>
        <v>395.24999999999994</v>
      </c>
      <c r="F10" s="207">
        <f>'P-BCK 2'!F10+'P-BCK-4'!F10+'P-BCK -16'!F10+'P-BCK -17'!F10+'P-BCK-17A'!F10+'P-BCK-19'!F10+'P-BCK-22'!F10+'P-BCK-44A'!F10+'P-BCK-47'!F10+'P-BCK-48'!F10+'P-BCK-50'!F10+'P-BCK-52'!F10+'P-BCK-55'!F10+'P-BCK-57'!F10+'P-BCK-58'!F10+'P-BCK-62'!F10+'P-BCK-66'!F10+'P-BCK-69'!F10+'P-BCK-71'!F10+'P-BCK-74'!F10</f>
        <v>39.529999999999994</v>
      </c>
      <c r="G10" s="207">
        <f>'P-BCK 2'!G10+'P-BCK-4'!G10+'P-BCK -16'!G10+'P-BCK -17'!G10+'P-BCK-17A'!G10+'P-BCK-19'!G10+'P-BCK-22'!G10+'P-BCK-44A'!G10+'P-BCK-47'!G10+'P-BCK-48'!G10+'P-BCK-50'!G10+'P-BCK-52'!G10+'P-BCK-55'!G10+'P-BCK-57'!G10+'P-BCK-58'!G10+'P-BCK-62'!G10+'P-BCK-66'!G10+'P-BCK-69'!G10+'P-BCK-71'!G10+'P-BCK-74'!G10</f>
        <v>279.15999999999997</v>
      </c>
      <c r="H10" s="212">
        <f>'P-BCK 2'!H10+'P-BCK-4'!H10+'P-BCK -16'!H10+'P-BCK -17'!H10+'P-BCK-17A'!H10+'P-BCK-19'!H10+'P-BCK-22'!H10+'P-BCK-44A'!H10+'P-BCK-47'!H10+'P-BCK-48'!H10+'P-BCK-50'!H10+'P-BCK-52'!H10+'P-BCK-55'!H10+'P-BCK-57'!H10+'P-BCK-58'!H10+'P-BCK-62'!H10+'P-BCK-66'!H10+'P-BCK-69'!H10+'P-BCK-71'!H10+'P-BCK-74'!H10</f>
        <v>19692</v>
      </c>
      <c r="I10" s="445">
        <f>'P-BCK 2'!I10+'P-BCK-4'!I10+'P-BCK -16'!I10+'P-BCK -17'!I10+'P-BCK-17A'!I10+'P-BCK-19'!I10+'P-BCK-22'!I10+'P-BCK-44A'!I10+'P-BCK-47'!I10+'P-BCK-50'!I10+'P-BCK-52'!I10+'P-BCK-55'!I10+'P-BCK-57'!I10+'P-BCK-58'!I10+'P-BCK-62'!I10+'P-BCK-66'!I10+'P-BCK-69'!I10+'P-BCK-71'!I10+'P-BCK-74'!I10</f>
        <v>865.9969279903273</v>
      </c>
      <c r="J10" s="137">
        <f t="shared" si="0"/>
        <v>57.224852920074596</v>
      </c>
      <c r="K10" s="125">
        <f t="shared" si="1"/>
        <v>70.62871600253004</v>
      </c>
      <c r="L10" s="245">
        <f t="shared" si="2"/>
        <v>81.02207736301578</v>
      </c>
      <c r="M10" s="231"/>
      <c r="N10" s="208"/>
    </row>
    <row r="11" spans="1:14" ht="21" customHeight="1">
      <c r="A11" s="126">
        <v>6</v>
      </c>
      <c r="B11" s="124" t="s">
        <v>239</v>
      </c>
      <c r="C11" s="207">
        <f>'P-BCK 2'!C11+'P-BCK-4'!C11+'P-BCK -16'!C11+'P-BCK -17'!C11+'P-BCK-17A'!C11+'P-BCK-19'!C11+'P-BCK-22'!C11+'P-BCK-44A'!C11+'P-BCK-47'!C11+'P-BCK-48'!C11+'P-BCK-50'!C11+'P-BCK-52'!C11+'P-BCK-55'!C11+'P-BCK-57'!C11+'P-BCK-58'!C11+'P-BCK-62'!C11+'P-BCK-66'!C11+'P-BCK-69'!C11+'P-BCK-71'!C11+'P-BCK-74'!C11</f>
        <v>276.86000000000007</v>
      </c>
      <c r="D11" s="207">
        <f>'P-BCK 2'!D11+'P-BCK-4'!D11+'P-BCK -16'!D11+'P-BCK -17'!D11+'P-BCK-17A'!D11+'P-BCK-19'!D11+'P-BCK-22'!D11+'P-BCK-44A'!D11+'P-BCK-47'!D11+'P-BCK-48'!D11+'P-BCK-50'!D11+'P-BCK-52'!D11+'P-BCK-55'!D11+'P-BCK-57'!D11+'P-BCK-58'!D11+'P-BCK-62'!D11+'P-BCK-66'!D11+'P-BCK-69'!D11+'P-BCK-71'!D11+'P-BCK-74'!D11</f>
        <v>22285</v>
      </c>
      <c r="E11" s="207">
        <f>'P-BCK 2'!E11+'P-BCK-4'!E11+'P-BCK -16'!E11+'P-BCK -17'!E11+'P-BCK-17A'!E11+'P-BCK-19'!E11+'P-BCK-22'!E11+'P-BCK-44A'!E11+'P-BCK-47'!E11+'P-BCK-48'!E11+'P-BCK-50'!E11+'P-BCK-52'!E11+'P-BCK-55'!E11+'P-BCK-57'!E11+'P-BCK-58'!E11+'P-BCK-62'!E11+'P-BCK-66'!E11+'P-BCK-69'!E11+'P-BCK-71'!E11+'P-BCK-74'!E11</f>
        <v>176.13000000000005</v>
      </c>
      <c r="F11" s="207">
        <f>'P-BCK 2'!F11+'P-BCK-4'!F11+'P-BCK -16'!F11+'P-BCK -17'!F11+'P-BCK-17A'!F11+'P-BCK-19'!F11+'P-BCK-22'!F11+'P-BCK-44A'!F11+'P-BCK-47'!F11+'P-BCK-48'!F11+'P-BCK-50'!F11+'P-BCK-52'!F11+'P-BCK-55'!F11+'P-BCK-57'!F11+'P-BCK-58'!F11+'P-BCK-62'!F11+'P-BCK-66'!F11+'P-BCK-69'!F11+'P-BCK-71'!F11+'P-BCK-74'!F11</f>
        <v>14.42</v>
      </c>
      <c r="G11" s="207">
        <f>'P-BCK 2'!G11+'P-BCK-4'!G11+'P-BCK -16'!G11+'P-BCK -17'!G11+'P-BCK-17A'!G11+'P-BCK-19'!G11+'P-BCK-22'!G11+'P-BCK-44A'!G11+'P-BCK-47'!G11+'P-BCK-48'!G11+'P-BCK-50'!G11+'P-BCK-52'!G11+'P-BCK-55'!G11+'P-BCK-57'!G11+'P-BCK-58'!G11+'P-BCK-62'!G11+'P-BCK-66'!G11+'P-BCK-69'!G11+'P-BCK-71'!G11+'P-BCK-74'!G11</f>
        <v>165.74000000000004</v>
      </c>
      <c r="H11" s="212">
        <f>'P-BCK 2'!H11+'P-BCK-4'!H11+'P-BCK -16'!H11+'P-BCK -17'!H11+'P-BCK-17A'!H11+'P-BCK-19'!H11+'P-BCK-22'!H11+'P-BCK-44A'!H11+'P-BCK-47'!H11+'P-BCK-48'!H11+'P-BCK-50'!H11+'P-BCK-52'!H11+'P-BCK-55'!H11+'P-BCK-57'!H11+'P-BCK-58'!H11+'P-BCK-62'!H11+'P-BCK-66'!H11+'P-BCK-69'!H11+'P-BCK-71'!H11+'P-BCK-74'!H11</f>
        <v>17952</v>
      </c>
      <c r="I11" s="445">
        <f>'P-BCK 2'!I11+'P-BCK-4'!I11+'P-BCK -16'!I11+'P-BCK -17'!I11+'P-BCK-17A'!I11+'P-BCK-19'!I11+'P-BCK-22'!I11+'P-BCK-44A'!I11+'P-BCK-47'!I11+'P-BCK-50'!I11+'P-BCK-52'!I11+'P-BCK-55'!I11+'P-BCK-57'!I11+'P-BCK-58'!I11+'P-BCK-62'!I11+'P-BCK-66'!I11+'P-BCK-69'!I11+'P-BCK-71'!I11+'P-BCK-74'!I11</f>
        <v>1069.7135294268535</v>
      </c>
      <c r="J11" s="137">
        <f t="shared" si="0"/>
        <v>59.8641912880156</v>
      </c>
      <c r="K11" s="125">
        <f t="shared" si="1"/>
        <v>94.10094816328848</v>
      </c>
      <c r="L11" s="245">
        <f t="shared" si="2"/>
        <v>63.61699053673336</v>
      </c>
      <c r="M11" s="231"/>
      <c r="N11" s="208"/>
    </row>
    <row r="12" spans="1:14" ht="21" customHeight="1">
      <c r="A12" s="126">
        <v>7</v>
      </c>
      <c r="B12" s="124" t="s">
        <v>240</v>
      </c>
      <c r="C12" s="207">
        <f>'P-BCK 2'!C12+'P-BCK-4'!C12+'P-BCK -16'!C12+'P-BCK -17'!C12+'P-BCK-17A'!C12+'P-BCK-19'!C12+'P-BCK-22'!C12+'P-BCK-44A'!C12+'P-BCK-47'!C12+'P-BCK-48'!C12+'P-BCK-50'!C12+'P-BCK-52'!C12+'P-BCK-55'!C12+'P-BCK-57'!C12+'P-BCK-58'!C12+'P-BCK-62'!C12+'P-BCK-66'!C12+'P-BCK-69'!C12+'P-BCK-71'!C12+'P-BCK-74'!C12</f>
        <v>545.6299999999999</v>
      </c>
      <c r="D12" s="207">
        <f>'P-BCK 2'!D12+'P-BCK-4'!D12+'P-BCK -16'!D12+'P-BCK -17'!D12+'P-BCK-17A'!D12+'P-BCK-19'!D12+'P-BCK-22'!D12+'P-BCK-44A'!D12+'P-BCK-47'!D12+'P-BCK-48'!D12+'P-BCK-50'!D12+'P-BCK-52'!D12+'P-BCK-55'!D12+'P-BCK-57'!D12+'P-BCK-58'!D12+'P-BCK-62'!D12+'P-BCK-66'!D12+'P-BCK-69'!D12+'P-BCK-71'!D12+'P-BCK-74'!D12</f>
        <v>51031</v>
      </c>
      <c r="E12" s="207">
        <f>'P-BCK 2'!E12+'P-BCK-4'!E12+'P-BCK -16'!E12+'P-BCK -17'!E12+'P-BCK-17A'!E12+'P-BCK-19'!E12+'P-BCK-22'!E12+'P-BCK-44A'!E12+'P-BCK-47'!E12+'P-BCK-48'!E12+'P-BCK-50'!E12+'P-BCK-52'!E12+'P-BCK-55'!E12+'P-BCK-57'!E12+'P-BCK-58'!E12+'P-BCK-62'!E12+'P-BCK-66'!E12+'P-BCK-69'!E12+'P-BCK-71'!E12+'P-BCK-74'!E12</f>
        <v>433.7599999999999</v>
      </c>
      <c r="F12" s="207">
        <f>'P-BCK 2'!F12+'P-BCK-4'!F12+'P-BCK -16'!F12+'P-BCK -17'!F12+'P-BCK-17A'!F12+'P-BCK-19'!F12+'P-BCK-22'!F12+'P-BCK-44A'!F12+'P-BCK-47'!F12+'P-BCK-48'!F12+'P-BCK-50'!F12+'P-BCK-52'!F12+'P-BCK-55'!F12+'P-BCK-57'!F12+'P-BCK-58'!F12+'P-BCK-62'!F12+'P-BCK-66'!F12+'P-BCK-69'!F12+'P-BCK-71'!F12+'P-BCK-74'!F12</f>
        <v>31.020000000000003</v>
      </c>
      <c r="G12" s="207">
        <f>'P-BCK 2'!G12+'P-BCK-4'!G12+'P-BCK -16'!G12+'P-BCK -17'!G12+'P-BCK-17A'!G12+'P-BCK-19'!G12+'P-BCK-22'!G12+'P-BCK-44A'!G12+'P-BCK-47'!G12+'P-BCK-48'!G12+'P-BCK-50'!G12+'P-BCK-52'!G12+'P-BCK-55'!G12+'P-BCK-57'!G12+'P-BCK-58'!G12+'P-BCK-62'!G12+'P-BCK-66'!G12+'P-BCK-69'!G12+'P-BCK-71'!G12+'P-BCK-74'!G12</f>
        <v>414.18</v>
      </c>
      <c r="H12" s="212">
        <f>'P-BCK 2'!H12+'P-BCK-4'!H12+'P-BCK -16'!H12+'P-BCK -17'!H12+'P-BCK-17A'!H12+'P-BCK-19'!H12+'P-BCK-22'!H12+'P-BCK-44A'!H12+'P-BCK-47'!H12+'P-BCK-48'!H12+'P-BCK-50'!H12+'P-BCK-52'!H12+'P-BCK-55'!H12+'P-BCK-57'!H12+'P-BCK-58'!H12+'P-BCK-62'!H12+'P-BCK-66'!H12+'P-BCK-69'!H12+'P-BCK-71'!H12+'P-BCK-74'!H12</f>
        <v>42064</v>
      </c>
      <c r="I12" s="445">
        <f>'P-BCK 2'!I12+'P-BCK-4'!I12+'P-BCK -16'!I12+'P-BCK -17'!I12+'P-BCK-17A'!I12+'P-BCK-19'!I12+'P-BCK-22'!I12+'P-BCK-44A'!I12+'P-BCK-47'!I12+'P-BCK-50'!I12+'P-BCK-52'!I12+'P-BCK-55'!I12+'P-BCK-57'!I12+'P-BCK-58'!I12+'P-BCK-62'!I12+'P-BCK-66'!I12+'P-BCK-69'!I12+'P-BCK-71'!I12+'P-BCK-74'!I12</f>
        <v>904.8527492845844</v>
      </c>
      <c r="J12" s="137">
        <f t="shared" si="0"/>
        <v>75.9085827392189</v>
      </c>
      <c r="K12" s="125">
        <f t="shared" si="1"/>
        <v>95.4859830320915</v>
      </c>
      <c r="L12" s="245">
        <f t="shared" si="2"/>
        <v>79.49709510107581</v>
      </c>
      <c r="M12" s="231"/>
      <c r="N12" s="208"/>
    </row>
    <row r="13" spans="1:14" ht="21" customHeight="1">
      <c r="A13" s="126">
        <v>8</v>
      </c>
      <c r="B13" s="124" t="s">
        <v>261</v>
      </c>
      <c r="C13" s="207">
        <f>'P-BCK 2'!C13+'P-BCK-4'!C13+'P-BCK -16'!C13+'P-BCK -17'!C13+'P-BCK-17A'!C13+'P-BCK-19'!C13+'P-BCK-22'!C13+'P-BCK-44A'!C13+'P-BCK-47'!C13+'P-BCK-48'!C13+'P-BCK-50'!C13+'P-BCK-52'!C13+'P-BCK-55'!C13+'P-BCK-57'!C13+'P-BCK-58'!C13+'P-BCK-62'!C13+'P-BCK-66'!C13+'P-BCK-69'!C13+'P-BCK-71'!C13+'P-BCK-74'!C13</f>
        <v>1679.45</v>
      </c>
      <c r="D13" s="207">
        <f>'P-BCK 2'!D13+'P-BCK-4'!D13+'P-BCK -16'!D13+'P-BCK -17'!D13+'P-BCK-17A'!D13+'P-BCK-19'!D13+'P-BCK-22'!D13+'P-BCK-44A'!D13+'P-BCK-47'!D13+'P-BCK-48'!D13+'P-BCK-50'!D13+'P-BCK-52'!D13+'P-BCK-55'!D13+'P-BCK-57'!D13+'P-BCK-58'!D13+'P-BCK-62'!D13+'P-BCK-66'!D13+'P-BCK-69'!D13+'P-BCK-71'!D13+'P-BCK-74'!D13</f>
        <v>87606</v>
      </c>
      <c r="E13" s="207">
        <f>'P-BCK 2'!E13+'P-BCK-4'!E13+'P-BCK -16'!E13+'P-BCK -17'!E13+'P-BCK-17A'!E13+'P-BCK-19'!E13+'P-BCK-22'!E13+'P-BCK-44A'!E13+'P-BCK-47'!E13+'P-BCK-48'!E13+'P-BCK-50'!E13+'P-BCK-52'!E13+'P-BCK-55'!E13+'P-BCK-57'!E13+'P-BCK-58'!E13+'P-BCK-62'!E13+'P-BCK-66'!E13+'P-BCK-69'!E13+'P-BCK-71'!E13+'P-BCK-74'!E13</f>
        <v>1468.2600000000002</v>
      </c>
      <c r="F13" s="207">
        <f>'P-BCK 2'!F13+'P-BCK-4'!F13+'P-BCK -16'!F13+'P-BCK -17'!F13+'P-BCK-17A'!F13+'P-BCK-19'!F13+'P-BCK-22'!F13+'P-BCK-44A'!F13+'P-BCK-47'!F13+'P-BCK-48'!F13+'P-BCK-50'!F13+'P-BCK-52'!F13+'P-BCK-55'!F13+'P-BCK-57'!F13+'P-BCK-58'!F13+'P-BCK-62'!F13+'P-BCK-66'!F13+'P-BCK-69'!F13+'P-BCK-71'!F13+'P-BCK-74'!F13</f>
        <v>0</v>
      </c>
      <c r="G13" s="207">
        <f>'P-BCK 2'!G13+'P-BCK-4'!G13+'P-BCK -16'!G13+'P-BCK -17'!G13+'P-BCK-17A'!G13+'P-BCK-19'!G13+'P-BCK-22'!G13+'P-BCK-44A'!G13+'P-BCK-47'!G13+'P-BCK-48'!G13+'P-BCK-50'!G13+'P-BCK-52'!G13+'P-BCK-55'!G13+'P-BCK-57'!G13+'P-BCK-58'!G13+'P-BCK-62'!G13+'P-BCK-66'!G13+'P-BCK-69'!G13+'P-BCK-71'!G13+'P-BCK-74'!G13</f>
        <v>1465.5</v>
      </c>
      <c r="H13" s="212">
        <f>'P-BCK 2'!H13+'P-BCK-4'!H13+'P-BCK -16'!H13+'P-BCK -17'!H13+'P-BCK-17A'!H13+'P-BCK-19'!H13+'P-BCK-22'!H13+'P-BCK-44A'!H13+'P-BCK-47'!H13+'P-BCK-48'!H13+'P-BCK-50'!H13+'P-BCK-52'!H13+'P-BCK-55'!H13+'P-BCK-57'!H13+'P-BCK-58'!H13+'P-BCK-62'!H13+'P-BCK-66'!H13+'P-BCK-69'!H13+'P-BCK-71'!H13+'P-BCK-74'!H13</f>
        <v>68499</v>
      </c>
      <c r="I13" s="445">
        <f>'P-BCK 2'!I13+'P-BCK-4'!I13+'P-BCK -16'!I13+'P-BCK -17'!I13+'P-BCK-17A'!I13+'P-BCK-19'!I13+'P-BCK-22'!I13+'P-BCK-44A'!I13+'P-BCK-47'!I13+'P-BCK-50'!I13+'P-BCK-52'!I13+'P-BCK-55'!I13+'P-BCK-57'!I13+'P-BCK-58'!I13+'P-BCK-62'!I13+'P-BCK-66'!I13+'P-BCK-69'!I13+'P-BCK-71'!I13+'P-BCK-74'!I13</f>
        <v>915.7647767809729</v>
      </c>
      <c r="J13" s="137">
        <f t="shared" si="0"/>
        <v>87.2607103516032</v>
      </c>
      <c r="K13" s="125">
        <f t="shared" si="1"/>
        <v>99.81202239385394</v>
      </c>
      <c r="L13" s="245">
        <f t="shared" si="2"/>
        <v>87.42504986751615</v>
      </c>
      <c r="M13" s="231"/>
      <c r="N13" s="208"/>
    </row>
    <row r="14" spans="1:14" ht="21" customHeight="1">
      <c r="A14" s="126">
        <v>9</v>
      </c>
      <c r="B14" s="124" t="s">
        <v>242</v>
      </c>
      <c r="C14" s="207">
        <f>'P-BCK 2'!C14+'P-BCK-4'!C14+'P-BCK -16'!C14+'P-BCK -17'!C14+'P-BCK-17A'!C14+'P-BCK-19'!C14+'P-BCK-22'!C14+'P-BCK-44A'!C14+'P-BCK-47'!C14+'P-BCK-48'!C14+'P-BCK-50'!C14+'P-BCK-52'!C14+'P-BCK-55'!C14+'P-BCK-57'!C14+'P-BCK-58'!C14+'P-BCK-62'!C14+'P-BCK-66'!C14+'P-BCK-69'!C14+'P-BCK-71'!C14+'P-BCK-74'!C14</f>
        <v>462.48</v>
      </c>
      <c r="D14" s="207">
        <f>'P-BCK 2'!D14+'P-BCK-4'!D14+'P-BCK -16'!D14+'P-BCK -17'!D14+'P-BCK-17A'!D14+'P-BCK-19'!D14+'P-BCK-22'!D14+'P-BCK-44A'!D14+'P-BCK-47'!D14+'P-BCK-48'!D14+'P-BCK-50'!D14+'P-BCK-52'!D14+'P-BCK-55'!D14+'P-BCK-57'!D14+'P-BCK-58'!D14+'P-BCK-62'!D14+'P-BCK-66'!D14+'P-BCK-69'!D14+'P-BCK-71'!D14+'P-BCK-74'!D14</f>
        <v>57884</v>
      </c>
      <c r="E14" s="207">
        <f>'P-BCK 2'!E14+'P-BCK-4'!E14+'P-BCK -16'!E14+'P-BCK -17'!E14+'P-BCK-17A'!E14+'P-BCK-19'!E14+'P-BCK-22'!E14+'P-BCK-44A'!E14+'P-BCK-47'!E14+'P-BCK-48'!E14+'P-BCK-50'!E14+'P-BCK-52'!E14+'P-BCK-55'!E14+'P-BCK-57'!E14+'P-BCK-58'!E14+'P-BCK-62'!E14+'P-BCK-66'!E14+'P-BCK-69'!E14+'P-BCK-71'!E14+'P-BCK-74'!E14</f>
        <v>458.1499999999999</v>
      </c>
      <c r="F14" s="207">
        <f>'P-BCK 2'!F14+'P-BCK-4'!F14+'P-BCK -16'!F14+'P-BCK -17'!F14+'P-BCK-17A'!F14+'P-BCK-19'!F14+'P-BCK-22'!F14+'P-BCK-44A'!F14+'P-BCK-47'!F14+'P-BCK-48'!F14+'P-BCK-50'!F14+'P-BCK-52'!F14+'P-BCK-55'!F14+'P-BCK-57'!F14+'P-BCK-58'!F14+'P-BCK-62'!F14+'P-BCK-66'!F14+'P-BCK-69'!F14+'P-BCK-71'!F14+'P-BCK-74'!F14</f>
        <v>14.49</v>
      </c>
      <c r="G14" s="207">
        <f>'P-BCK 2'!G14+'P-BCK-4'!G14+'P-BCK -16'!G14+'P-BCK -17'!G14+'P-BCK-17A'!G14+'P-BCK-19'!G14+'P-BCK-22'!G14+'P-BCK-44A'!G14+'P-BCK-47'!G14+'P-BCK-48'!G14+'P-BCK-50'!G14+'P-BCK-52'!G14+'P-BCK-55'!G14+'P-BCK-57'!G14+'P-BCK-58'!G14+'P-BCK-62'!G14+'P-BCK-66'!G14+'P-BCK-69'!G14+'P-BCK-71'!G14+'P-BCK-74'!G14</f>
        <v>444.60999999999996</v>
      </c>
      <c r="H14" s="212">
        <f>'P-BCK 2'!H14+'P-BCK-4'!H14+'P-BCK -16'!H14+'P-BCK -17'!H14+'P-BCK-17A'!H14+'P-BCK-19'!H14+'P-BCK-22'!H14+'P-BCK-44A'!H14+'P-BCK-47'!H14+'P-BCK-48'!H14+'P-BCK-50'!H14+'P-BCK-52'!H14+'P-BCK-55'!H14+'P-BCK-57'!H14+'P-BCK-58'!H14+'P-BCK-62'!H14+'P-BCK-66'!H14+'P-BCK-69'!H14+'P-BCK-71'!H14+'P-BCK-74'!H14</f>
        <v>57298</v>
      </c>
      <c r="I14" s="445">
        <f>'P-BCK 2'!I14+'P-BCK-4'!I14+'P-BCK -16'!I14+'P-BCK -17'!I14+'P-BCK-17A'!I14+'P-BCK-19'!I14+'P-BCK-22'!I14+'P-BCK-44A'!I14+'P-BCK-47'!I14+'P-BCK-50'!I14+'P-BCK-52'!I14+'P-BCK-55'!I14+'P-BCK-57'!I14+'P-BCK-58'!I14+'P-BCK-62'!I14+'P-BCK-66'!I14+'P-BCK-69'!I14+'P-BCK-71'!I14+'P-BCK-74'!I14</f>
        <v>948.5188046422036</v>
      </c>
      <c r="J14" s="137">
        <f t="shared" si="0"/>
        <v>96.1360491264487</v>
      </c>
      <c r="K14" s="125">
        <f t="shared" si="1"/>
        <v>97.04463603623267</v>
      </c>
      <c r="L14" s="245">
        <f t="shared" si="2"/>
        <v>99.0637432970074</v>
      </c>
      <c r="M14" s="231"/>
      <c r="N14" s="208"/>
    </row>
    <row r="15" spans="1:14" ht="21" customHeight="1">
      <c r="A15" s="126">
        <v>10</v>
      </c>
      <c r="B15" s="124" t="s">
        <v>243</v>
      </c>
      <c r="C15" s="207">
        <f>'P-BCK 2'!C15+'P-BCK-4'!C15+'P-BCK -16'!C15+'P-BCK -17'!C15+'P-BCK-17A'!C15+'P-BCK-19'!C15+'P-BCK-22'!C15+'P-BCK-44A'!C15+'P-BCK-47'!C15+'P-BCK-48'!C15+'P-BCK-50'!C15+'P-BCK-52'!C15+'P-BCK-55'!C15+'P-BCK-57'!C15+'P-BCK-58'!C15+'P-BCK-62'!C15+'P-BCK-66'!C15+'P-BCK-69'!C15+'P-BCK-71'!C15+'P-BCK-74'!C15</f>
        <v>275.7900000000001</v>
      </c>
      <c r="D15" s="207">
        <f>'P-BCK 2'!D15+'P-BCK-4'!D15+'P-BCK -16'!D15+'P-BCK -17'!D15+'P-BCK-17A'!D15+'P-BCK-19'!D15+'P-BCK-22'!D15+'P-BCK-44A'!D15+'P-BCK-47'!D15+'P-BCK-48'!D15+'P-BCK-50'!D15+'P-BCK-52'!D15+'P-BCK-55'!D15+'P-BCK-57'!D15+'P-BCK-58'!D15+'P-BCK-62'!D15+'P-BCK-66'!D15+'P-BCK-69'!D15+'P-BCK-71'!D15+'P-BCK-74'!D15</f>
        <v>30691</v>
      </c>
      <c r="E15" s="207">
        <f>'P-BCK 2'!E15+'P-BCK-4'!E15+'P-BCK -16'!E15+'P-BCK -17'!E15+'P-BCK-17A'!E15+'P-BCK-19'!E15+'P-BCK-22'!E15+'P-BCK-44A'!E15+'P-BCK-47'!E15+'P-BCK-48'!E15+'P-BCK-50'!E15+'P-BCK-52'!E15+'P-BCK-55'!E15+'P-BCK-57'!E15+'P-BCK-58'!E15+'P-BCK-62'!E15+'P-BCK-66'!E15+'P-BCK-69'!E15+'P-BCK-71'!E15+'P-BCK-74'!E15</f>
        <v>305.52</v>
      </c>
      <c r="F15" s="207">
        <f>'P-BCK 2'!F15+'P-BCK-4'!F15+'P-BCK -16'!F15+'P-BCK -17'!F15+'P-BCK-17A'!F15+'P-BCK-19'!F15+'P-BCK-22'!F15+'P-BCK-44A'!F15+'P-BCK-47'!F15+'P-BCK-48'!F15+'P-BCK-50'!F15+'P-BCK-52'!F15+'P-BCK-55'!F15+'P-BCK-57'!F15+'P-BCK-58'!F15+'P-BCK-62'!F15+'P-BCK-66'!F15+'P-BCK-69'!F15+'P-BCK-71'!F15+'P-BCK-74'!F15</f>
        <v>12.37</v>
      </c>
      <c r="G15" s="207">
        <f>'P-BCK 2'!G15+'P-BCK-4'!G15+'P-BCK -16'!G15+'P-BCK -17'!G15+'P-BCK-17A'!G15+'P-BCK-19'!G15+'P-BCK-22'!G15+'P-BCK-44A'!G15+'P-BCK-47'!G15+'P-BCK-48'!G15+'P-BCK-50'!G15+'P-BCK-52'!G15+'P-BCK-55'!G15+'P-BCK-57'!G15+'P-BCK-58'!G15+'P-BCK-62'!G15+'P-BCK-66'!G15+'P-BCK-69'!G15+'P-BCK-71'!G15+'P-BCK-74'!G15</f>
        <v>292.54</v>
      </c>
      <c r="H15" s="212">
        <f>'P-BCK 2'!H15+'P-BCK-4'!H15+'P-BCK -16'!H15+'P-BCK -17'!H15+'P-BCK-17A'!H15+'P-BCK-19'!H15+'P-BCK-22'!H15+'P-BCK-44A'!H15+'P-BCK-47'!H15+'P-BCK-48'!H15+'P-BCK-50'!H15+'P-BCK-52'!H15+'P-BCK-55'!H15+'P-BCK-57'!H15+'P-BCK-58'!H15+'P-BCK-62'!H15+'P-BCK-66'!H15+'P-BCK-69'!H15+'P-BCK-71'!H15+'P-BCK-74'!H15</f>
        <v>28362</v>
      </c>
      <c r="I15" s="445">
        <f>'P-BCK 2'!I15+'P-BCK-4'!I15+'P-BCK -16'!I15+'P-BCK -17'!I15+'P-BCK-17A'!I15+'P-BCK-19'!I15+'P-BCK-22'!I15+'P-BCK-44A'!I15+'P-BCK-47'!I15+'P-BCK-50'!I15+'P-BCK-52'!I15+'P-BCK-55'!I15+'P-BCK-57'!I15+'P-BCK-58'!I15+'P-BCK-62'!I15+'P-BCK-66'!I15+'P-BCK-69'!I15+'P-BCK-71'!I15+'P-BCK-74'!I15</f>
        <v>677.066896761523</v>
      </c>
      <c r="J15" s="137">
        <f t="shared" si="0"/>
        <v>106.07346169186698</v>
      </c>
      <c r="K15" s="125">
        <f t="shared" si="1"/>
        <v>95.75150562974602</v>
      </c>
      <c r="L15" s="245">
        <f t="shared" si="2"/>
        <v>110.77994125965405</v>
      </c>
      <c r="M15" s="231"/>
      <c r="N15" s="208"/>
    </row>
    <row r="16" spans="1:14" ht="21" customHeight="1">
      <c r="A16" s="126">
        <v>11</v>
      </c>
      <c r="B16" s="124" t="s">
        <v>244</v>
      </c>
      <c r="C16" s="207">
        <f>'P-BCK 2'!C16+'P-BCK-4'!C16+'P-BCK -16'!C16+'P-BCK -17'!C16+'P-BCK-17A'!C16+'P-BCK-19'!C16+'P-BCK-22'!C16+'P-BCK-44A'!C16+'P-BCK-47'!C16+'P-BCK-48'!C16+'P-BCK-50'!C16+'P-BCK-52'!C16+'P-BCK-55'!C16+'P-BCK-57'!C16+'P-BCK-58'!C16+'P-BCK-62'!C16+'P-BCK-66'!C16+'P-BCK-69'!C16+'P-BCK-71'!C16+'P-BCK-74'!C16</f>
        <v>696.6399999999999</v>
      </c>
      <c r="D16" s="207">
        <f>'P-BCK 2'!D16+'P-BCK-4'!D16+'P-BCK -16'!D16+'P-BCK -17'!D16+'P-BCK-17A'!D16+'P-BCK-19'!D16+'P-BCK-22'!D16+'P-BCK-44A'!D16+'P-BCK-47'!D16+'P-BCK-48'!D16+'P-BCK-50'!D16+'P-BCK-52'!D16+'P-BCK-55'!D16+'P-BCK-57'!D16+'P-BCK-58'!D16+'P-BCK-62'!D16+'P-BCK-66'!D16+'P-BCK-69'!D16+'P-BCK-71'!D16+'P-BCK-74'!D16</f>
        <v>71338</v>
      </c>
      <c r="E16" s="207">
        <f>'P-BCK 2'!E16+'P-BCK-4'!E16+'P-BCK -16'!E16+'P-BCK -17'!E16+'P-BCK-17A'!E16+'P-BCK-19'!E16+'P-BCK-22'!E16+'P-BCK-44A'!E16+'P-BCK-47'!E16+'P-BCK-48'!E16+'P-BCK-50'!E16+'P-BCK-52'!E16+'P-BCK-55'!E16+'P-BCK-57'!E16+'P-BCK-58'!E16+'P-BCK-62'!E16+'P-BCK-66'!E16+'P-BCK-69'!E16+'P-BCK-71'!E16+'P-BCK-74'!E16</f>
        <v>630.49</v>
      </c>
      <c r="F16" s="207">
        <f>'P-BCK 2'!F16+'P-BCK-4'!F16+'P-BCK -16'!F16+'P-BCK -17'!F16+'P-BCK-17A'!F16+'P-BCK-19'!F16+'P-BCK-22'!F16+'P-BCK-44A'!F16+'P-BCK-47'!F16+'P-BCK-48'!F16+'P-BCK-50'!F16+'P-BCK-52'!F16+'P-BCK-55'!F16+'P-BCK-57'!F16+'P-BCK-58'!F16+'P-BCK-62'!F16+'P-BCK-66'!F16+'P-BCK-69'!F16+'P-BCK-71'!F16+'P-BCK-74'!F16</f>
        <v>121.33000000000001</v>
      </c>
      <c r="G16" s="207">
        <f>'P-BCK 2'!G16+'P-BCK-4'!G16+'P-BCK -16'!G16+'P-BCK -17'!G16+'P-BCK-17A'!G16+'P-BCK-19'!G16+'P-BCK-22'!G16+'P-BCK-44A'!G16+'P-BCK-47'!G16+'P-BCK-48'!G16+'P-BCK-50'!G16+'P-BCK-52'!G16+'P-BCK-55'!G16+'P-BCK-57'!G16+'P-BCK-58'!G16+'P-BCK-62'!G16+'P-BCK-66'!G16+'P-BCK-69'!G16+'P-BCK-71'!G16+'P-BCK-74'!G16</f>
        <v>606.5000000000001</v>
      </c>
      <c r="H16" s="212">
        <f>'P-BCK 2'!H16+'P-BCK-4'!H16+'P-BCK -16'!H16+'P-BCK -17'!H16+'P-BCK-17A'!H16+'P-BCK-19'!H16+'P-BCK-22'!H16+'P-BCK-44A'!H16+'P-BCK-47'!H16+'P-BCK-48'!H16+'P-BCK-50'!H16+'P-BCK-52'!H16+'P-BCK-55'!H16+'P-BCK-57'!H16+'P-BCK-58'!H16+'P-BCK-62'!H16+'P-BCK-66'!H16+'P-BCK-69'!H16+'P-BCK-71'!H16+'P-BCK-74'!H16</f>
        <v>60396</v>
      </c>
      <c r="I16" s="445">
        <f>'P-BCK 2'!I16+'P-BCK-4'!I16+'P-BCK -16'!I16+'P-BCK -17'!I16+'P-BCK-17A'!I16+'P-BCK-19'!I16+'P-BCK-22'!I16+'P-BCK-44A'!I16+'P-BCK-47'!I16+'P-BCK-50'!I16+'P-BCK-52'!I16+'P-BCK-55'!I16+'P-BCK-57'!I16+'P-BCK-58'!I16+'P-BCK-62'!I16+'P-BCK-66'!I16+'P-BCK-69'!I16+'P-BCK-71'!I16+'P-BCK-74'!I16</f>
        <v>759.683988870211</v>
      </c>
      <c r="J16" s="137">
        <f t="shared" si="0"/>
        <v>87.06074873679378</v>
      </c>
      <c r="K16" s="125">
        <f t="shared" si="1"/>
        <v>96.19502291868231</v>
      </c>
      <c r="L16" s="245">
        <f t="shared" si="2"/>
        <v>90.50442122186497</v>
      </c>
      <c r="M16" s="231"/>
      <c r="N16" s="208"/>
    </row>
    <row r="17" spans="1:14" ht="21" customHeight="1">
      <c r="A17" s="126">
        <v>12</v>
      </c>
      <c r="B17" s="124" t="s">
        <v>245</v>
      </c>
      <c r="C17" s="207">
        <f>'P-BCK 2'!C17+'P-BCK-4'!C17+'P-BCK -16'!C17+'P-BCK -17'!C17+'P-BCK-17A'!C17+'P-BCK-19'!C17+'P-BCK-22'!C17+'P-BCK-44A'!C17+'P-BCK-47'!C17+'P-BCK-48'!C17+'P-BCK-50'!C17+'P-BCK-52'!C17+'P-BCK-55'!C17+'P-BCK-57'!C17+'P-BCK-58'!C17+'P-BCK-62'!C17+'P-BCK-66'!C17+'P-BCK-69'!C17+'P-BCK-71'!C17+'P-BCK-74'!C17</f>
        <v>332.36000000000007</v>
      </c>
      <c r="D17" s="207">
        <f>'P-BCK 2'!D17+'P-BCK-4'!D17+'P-BCK -16'!D17+'P-BCK -17'!D17+'P-BCK-17A'!D17+'P-BCK-19'!D17+'P-BCK-22'!D17+'P-BCK-44A'!D17+'P-BCK-47'!D17+'P-BCK-48'!D17+'P-BCK-50'!D17+'P-BCK-52'!D17+'P-BCK-55'!D17+'P-BCK-57'!D17+'P-BCK-58'!D17+'P-BCK-62'!D17+'P-BCK-66'!D17+'P-BCK-69'!D17+'P-BCK-71'!D17+'P-BCK-74'!D17</f>
        <v>14390</v>
      </c>
      <c r="E17" s="207">
        <f>'P-BCK 2'!E17+'P-BCK-4'!E17+'P-BCK -16'!E17+'P-BCK -17'!E17+'P-BCK-17A'!E17+'P-BCK-19'!E17+'P-BCK-22'!E17+'P-BCK-44A'!E17+'P-BCK-47'!E17+'P-BCK-48'!E17+'P-BCK-50'!E17+'P-BCK-52'!E17+'P-BCK-55'!E17+'P-BCK-57'!E17+'P-BCK-58'!E17+'P-BCK-62'!E17+'P-BCK-66'!E17+'P-BCK-69'!E17+'P-BCK-71'!E17+'P-BCK-74'!E17</f>
        <v>210.89000000000001</v>
      </c>
      <c r="F17" s="207">
        <f>'P-BCK 2'!F17+'P-BCK-4'!F17+'P-BCK -16'!F17+'P-BCK -17'!F17+'P-BCK-17A'!F17+'P-BCK-19'!F17+'P-BCK-22'!F17+'P-BCK-44A'!F17+'P-BCK-47'!F17+'P-BCK-48'!F17+'P-BCK-50'!F17+'P-BCK-52'!F17+'P-BCK-55'!F17+'P-BCK-57'!F17+'P-BCK-58'!F17+'P-BCK-62'!F17+'P-BCK-66'!F17+'P-BCK-69'!F17+'P-BCK-71'!F17+'P-BCK-74'!F17</f>
        <v>44.32999999999999</v>
      </c>
      <c r="G17" s="207">
        <f>'P-BCK 2'!G17+'P-BCK-4'!G17+'P-BCK -16'!G17+'P-BCK -17'!G17+'P-BCK-17A'!G17+'P-BCK-19'!G17+'P-BCK-22'!G17+'P-BCK-44A'!G17+'P-BCK-47'!G17+'P-BCK-48'!G17+'P-BCK-50'!G17+'P-BCK-52'!G17+'P-BCK-55'!G17+'P-BCK-57'!G17+'P-BCK-58'!G17+'P-BCK-62'!G17+'P-BCK-66'!G17+'P-BCK-69'!G17+'P-BCK-71'!G17+'P-BCK-74'!G17</f>
        <v>208.39</v>
      </c>
      <c r="H17" s="212">
        <f>'P-BCK 2'!H17+'P-BCK-4'!H17+'P-BCK -16'!H17+'P-BCK -17'!H17+'P-BCK-17A'!H17+'P-BCK-19'!H17+'P-BCK-22'!H17+'P-BCK-44A'!H17+'P-BCK-47'!H17+'P-BCK-48'!H17+'P-BCK-50'!H17+'P-BCK-52'!H17+'P-BCK-55'!H17+'P-BCK-57'!H17+'P-BCK-58'!H17+'P-BCK-62'!H17+'P-BCK-66'!H17+'P-BCK-69'!H17+'P-BCK-71'!H17+'P-BCK-74'!H17</f>
        <v>13383</v>
      </c>
      <c r="I17" s="445">
        <f>'P-BCK 2'!I17+'P-BCK-4'!I17+'P-BCK -16'!I17+'P-BCK -17'!I17+'P-BCK-17A'!I17+'P-BCK-19'!I17+'P-BCK-22'!I17+'P-BCK-44A'!I17+'P-BCK-47'!I17+'P-BCK-50'!I17+'P-BCK-52'!I17+'P-BCK-55'!I17+'P-BCK-57'!I17+'P-BCK-58'!I17+'P-BCK-62'!I17+'P-BCK-66'!I17+'P-BCK-69'!I17+'P-BCK-71'!I17+'P-BCK-74'!I17</f>
        <v>944.5726358351409</v>
      </c>
      <c r="J17" s="137">
        <f t="shared" si="0"/>
        <v>62.7000842459983</v>
      </c>
      <c r="K17" s="125">
        <f t="shared" si="1"/>
        <v>98.81454786855706</v>
      </c>
      <c r="L17" s="245">
        <f t="shared" si="2"/>
        <v>63.452280659525805</v>
      </c>
      <c r="M17" s="231"/>
      <c r="N17" s="208"/>
    </row>
    <row r="18" spans="1:14" ht="21" customHeight="1">
      <c r="A18" s="126">
        <v>13</v>
      </c>
      <c r="B18" s="124" t="s">
        <v>246</v>
      </c>
      <c r="C18" s="207">
        <f>'P-BCK 2'!C18+'P-BCK-4'!C18+'P-BCK -16'!C18+'P-BCK -17'!C18+'P-BCK-17A'!C18+'P-BCK-19'!C18+'P-BCK-22'!C18+'P-BCK-44A'!C18+'P-BCK-47'!C18+'P-BCK-48'!C18+'P-BCK-50'!C18+'P-BCK-52'!C18+'P-BCK-55'!C18+'P-BCK-57'!C18+'P-BCK-58'!C18+'P-BCK-62'!C18+'P-BCK-66'!C18+'P-BCK-69'!C18+'P-BCK-71'!C18+'P-BCK-74'!C18</f>
        <v>643.86</v>
      </c>
      <c r="D18" s="207">
        <f>'P-BCK 2'!D18+'P-BCK-4'!D18+'P-BCK -16'!D18+'P-BCK -17'!D18+'P-BCK-17A'!D18+'P-BCK-19'!D18+'P-BCK-22'!D18+'P-BCK-44A'!D18+'P-BCK-47'!D18+'P-BCK-48'!D18+'P-BCK-50'!D18+'P-BCK-52'!D18+'P-BCK-55'!D18+'P-BCK-57'!D18+'P-BCK-58'!D18+'P-BCK-62'!D18+'P-BCK-66'!D18+'P-BCK-69'!D18+'P-BCK-71'!D18+'P-BCK-74'!D18</f>
        <v>39015</v>
      </c>
      <c r="E18" s="207">
        <f>'P-BCK 2'!E18+'P-BCK-4'!E18+'P-BCK -16'!E18+'P-BCK -17'!E18+'P-BCK-17A'!E18+'P-BCK-19'!E18+'P-BCK-22'!E18+'P-BCK-44A'!E18+'P-BCK-47'!E18+'P-BCK-48'!E18+'P-BCK-50'!E18+'P-BCK-52'!E18+'P-BCK-55'!E18+'P-BCK-57'!E18+'P-BCK-58'!E18+'P-BCK-62'!E18+'P-BCK-66'!E18+'P-BCK-69'!E18+'P-BCK-71'!E18+'P-BCK-74'!E18</f>
        <v>482.6599999999998</v>
      </c>
      <c r="F18" s="207">
        <f>'P-BCK 2'!F18+'P-BCK-4'!F18+'P-BCK -16'!F18+'P-BCK -17'!F18+'P-BCK-17A'!F18+'P-BCK-19'!F18+'P-BCK-22'!F18+'P-BCK-44A'!F18+'P-BCK-47'!F18+'P-BCK-48'!F18+'P-BCK-50'!F18+'P-BCK-52'!F18+'P-BCK-55'!F18+'P-BCK-57'!F18+'P-BCK-58'!F18+'P-BCK-62'!F18+'P-BCK-66'!F18+'P-BCK-69'!F18+'P-BCK-71'!F18+'P-BCK-74'!F18</f>
        <v>24.540000000000003</v>
      </c>
      <c r="G18" s="207">
        <f>'P-BCK 2'!G18+'P-BCK-4'!G18+'P-BCK -16'!G18+'P-BCK -17'!G18+'P-BCK-17A'!G18+'P-BCK-19'!G18+'P-BCK-22'!G18+'P-BCK-44A'!G18+'P-BCK-47'!G18+'P-BCK-48'!G18+'P-BCK-50'!G18+'P-BCK-52'!G18+'P-BCK-55'!G18+'P-BCK-57'!G18+'P-BCK-58'!G18+'P-BCK-62'!G18+'P-BCK-66'!G18+'P-BCK-69'!G18+'P-BCK-71'!G18+'P-BCK-74'!G18</f>
        <v>476.10999999999996</v>
      </c>
      <c r="H18" s="212">
        <f>'P-BCK 2'!H18+'P-BCK-4'!H18+'P-BCK -16'!H18+'P-BCK -17'!H18+'P-BCK-17A'!H18+'P-BCK-19'!H18+'P-BCK-22'!H18+'P-BCK-44A'!H18+'P-BCK-47'!H18+'P-BCK-48'!H18+'P-BCK-50'!H18+'P-BCK-52'!H18+'P-BCK-55'!H18+'P-BCK-57'!H18+'P-BCK-58'!H18+'P-BCK-62'!H18+'P-BCK-66'!H18+'P-BCK-69'!H18+'P-BCK-71'!H18+'P-BCK-74'!H18</f>
        <v>38081</v>
      </c>
      <c r="I18" s="445">
        <f>'P-BCK 2'!I18+'P-BCK-4'!I18+'P-BCK -16'!I18+'P-BCK -17'!I18+'P-BCK-17A'!I18+'P-BCK-19'!I18+'P-BCK-22'!I18+'P-BCK-44A'!I18+'P-BCK-47'!I18+'P-BCK-50'!I18+'P-BCK-52'!I18+'P-BCK-55'!I18+'P-BCK-57'!I18+'P-BCK-58'!I18+'P-BCK-62'!I18+'P-BCK-66'!I18+'P-BCK-69'!I18+'P-BCK-71'!I18+'P-BCK-74'!I18</f>
        <v>766.3954440695094</v>
      </c>
      <c r="J18" s="137">
        <f t="shared" si="0"/>
        <v>73.94619948435994</v>
      </c>
      <c r="K18" s="125">
        <f t="shared" si="1"/>
        <v>98.64293705714171</v>
      </c>
      <c r="L18" s="245">
        <f t="shared" si="2"/>
        <v>74.96350138228804</v>
      </c>
      <c r="M18" s="231"/>
      <c r="N18" s="208"/>
    </row>
    <row r="19" spans="1:14" ht="21" customHeight="1">
      <c r="A19" s="126">
        <v>14</v>
      </c>
      <c r="B19" s="124" t="s">
        <v>247</v>
      </c>
      <c r="C19" s="207">
        <f>'P-BCK 2'!C19+'P-BCK-4'!C19+'P-BCK -16'!C19+'P-BCK -17'!C19+'P-BCK-17A'!C19+'P-BCK-19'!C19+'P-BCK-22'!C19+'P-BCK-44A'!C19+'P-BCK-47'!C19+'P-BCK-48'!C19+'P-BCK-50'!C19+'P-BCK-52'!C19+'P-BCK-55'!C19+'P-BCK-57'!C19+'P-BCK-58'!C19+'P-BCK-62'!C19+'P-BCK-66'!C19+'P-BCK-69'!C19+'P-BCK-71'!C19+'P-BCK-74'!C19</f>
        <v>456.7</v>
      </c>
      <c r="D19" s="207">
        <f>'P-BCK 2'!D19+'P-BCK-4'!D19+'P-BCK -16'!D19+'P-BCK -17'!D19+'P-BCK-17A'!D19+'P-BCK-19'!D19+'P-BCK-22'!D19+'P-BCK-44A'!D19+'P-BCK-47'!D19+'P-BCK-48'!D19+'P-BCK-50'!D19+'P-BCK-52'!D19+'P-BCK-55'!D19+'P-BCK-57'!D19+'P-BCK-58'!D19+'P-BCK-62'!D19+'P-BCK-66'!D19+'P-BCK-69'!D19+'P-BCK-71'!D19+'P-BCK-74'!D19</f>
        <v>35970</v>
      </c>
      <c r="E19" s="207">
        <f>'P-BCK 2'!E19+'P-BCK-4'!E19+'P-BCK -16'!E19+'P-BCK -17'!E19+'P-BCK-17A'!E19+'P-BCK-19'!E19+'P-BCK-22'!E19+'P-BCK-44A'!E19+'P-BCK-47'!E19+'P-BCK-48'!E19+'P-BCK-50'!E19+'P-BCK-52'!E19+'P-BCK-55'!E19+'P-BCK-57'!E19+'P-BCK-58'!E19+'P-BCK-62'!E19+'P-BCK-66'!E19+'P-BCK-69'!E19+'P-BCK-71'!E19+'P-BCK-74'!E19</f>
        <v>318.90999999999997</v>
      </c>
      <c r="F19" s="207">
        <f>'P-BCK 2'!F19+'P-BCK-4'!F19+'P-BCK -16'!F19+'P-BCK -17'!F19+'P-BCK-17A'!F19+'P-BCK-19'!F19+'P-BCK-22'!F19+'P-BCK-44A'!F19+'P-BCK-47'!F19+'P-BCK-48'!F19+'P-BCK-50'!F19+'P-BCK-52'!F19+'P-BCK-55'!F19+'P-BCK-57'!F19+'P-BCK-58'!F19+'P-BCK-62'!F19+'P-BCK-66'!F19+'P-BCK-69'!F19+'P-BCK-71'!F19+'P-BCK-74'!F19</f>
        <v>17.89</v>
      </c>
      <c r="G19" s="207">
        <f>'P-BCK 2'!G19+'P-BCK-4'!G19+'P-BCK -16'!G19+'P-BCK -17'!G19+'P-BCK-17A'!G19+'P-BCK-19'!G19+'P-BCK-22'!G19+'P-BCK-44A'!G19+'P-BCK-47'!G19+'P-BCK-48'!G19+'P-BCK-50'!G19+'P-BCK-52'!G19+'P-BCK-55'!G19+'P-BCK-57'!G19+'P-BCK-58'!G19+'P-BCK-62'!G19+'P-BCK-66'!G19+'P-BCK-69'!G19+'P-BCK-71'!G19+'P-BCK-74'!G19</f>
        <v>316.45000000000005</v>
      </c>
      <c r="H19" s="212">
        <f>'P-BCK 2'!H19+'P-BCK-4'!H19+'P-BCK -16'!H19+'P-BCK -17'!H19+'P-BCK-17A'!H19+'P-BCK-19'!H19+'P-BCK-22'!H19+'P-BCK-44A'!H19+'P-BCK-47'!H19+'P-BCK-48'!H19+'P-BCK-50'!H19+'P-BCK-52'!H19+'P-BCK-55'!H19+'P-BCK-57'!H19+'P-BCK-58'!H19+'P-BCK-62'!H19+'P-BCK-66'!H19+'P-BCK-69'!H19+'P-BCK-71'!H19+'P-BCK-74'!H19</f>
        <v>37889</v>
      </c>
      <c r="I19" s="445">
        <f>'P-BCK 2'!I19+'P-BCK-4'!I19+'P-BCK -16'!I19+'P-BCK -17'!I19+'P-BCK-17A'!I19+'P-BCK-19'!I19+'P-BCK-22'!I19+'P-BCK-44A'!I19+'P-BCK-47'!I19+'P-BCK-50'!I19+'P-BCK-52'!I19+'P-BCK-55'!I19+'P-BCK-57'!I19+'P-BCK-58'!I19+'P-BCK-62'!I19+'P-BCK-66'!I19+'P-BCK-69'!I19+'P-BCK-71'!I19+'P-BCK-74'!I19</f>
        <v>799.3823800675607</v>
      </c>
      <c r="J19" s="137">
        <f t="shared" si="0"/>
        <v>69.29056273264726</v>
      </c>
      <c r="K19" s="125">
        <f t="shared" si="1"/>
        <v>99.22862249537489</v>
      </c>
      <c r="L19" s="245">
        <f t="shared" si="2"/>
        <v>69.8292095467484</v>
      </c>
      <c r="M19" s="231"/>
      <c r="N19" s="208"/>
    </row>
    <row r="20" spans="1:14" ht="21" customHeight="1">
      <c r="A20" s="126">
        <v>15</v>
      </c>
      <c r="B20" s="124" t="s">
        <v>248</v>
      </c>
      <c r="C20" s="207">
        <f>'P-BCK 2'!C20+'P-BCK-4'!C20+'P-BCK -16'!C20+'P-BCK -17'!C20+'P-BCK-17A'!C20+'P-BCK-19'!C20+'P-BCK-22'!C20+'P-BCK-44A'!C20+'P-BCK-47'!C20+'P-BCK-48'!C20+'P-BCK-50'!C20+'P-BCK-52'!C20+'P-BCK-55'!C20+'P-BCK-57'!C20+'P-BCK-58'!C20+'P-BCK-62'!C20+'P-BCK-66'!C20+'P-BCK-69'!C20+'P-BCK-71'!C20+'P-BCK-74'!C20</f>
        <v>514.03</v>
      </c>
      <c r="D20" s="207">
        <f>'P-BCK 2'!D20+'P-BCK-4'!D20+'P-BCK -16'!D20+'P-BCK -17'!D20+'P-BCK-17A'!D20+'P-BCK-19'!D20+'P-BCK-22'!D20+'P-BCK-44A'!D20+'P-BCK-47'!D20+'P-BCK-48'!D20+'P-BCK-50'!D20+'P-BCK-52'!D20+'P-BCK-55'!D20+'P-BCK-57'!D20+'P-BCK-58'!D20+'P-BCK-62'!D20+'P-BCK-66'!D20+'P-BCK-69'!D20+'P-BCK-71'!D20+'P-BCK-74'!D20</f>
        <v>34881</v>
      </c>
      <c r="E20" s="207">
        <f>'P-BCK 2'!E20+'P-BCK-4'!E20+'P-BCK -16'!E20+'P-BCK -17'!E20+'P-BCK-17A'!E20+'P-BCK-19'!E20+'P-BCK-22'!E20+'P-BCK-44A'!E20+'P-BCK-47'!E20+'P-BCK-48'!E20+'P-BCK-50'!E20+'P-BCK-52'!E20+'P-BCK-55'!E20+'P-BCK-57'!E20+'P-BCK-58'!E20+'P-BCK-62'!E20+'P-BCK-66'!E20+'P-BCK-69'!E20+'P-BCK-71'!E20+'P-BCK-74'!E20</f>
        <v>526.65</v>
      </c>
      <c r="F20" s="207">
        <f>'P-BCK 2'!F20+'P-BCK-4'!F20+'P-BCK -16'!F20+'P-BCK -17'!F20+'P-BCK-17A'!F20+'P-BCK-19'!F20+'P-BCK-22'!F20+'P-BCK-44A'!F20+'P-BCK-47'!F20+'P-BCK-48'!F20+'P-BCK-50'!F20+'P-BCK-52'!F20+'P-BCK-55'!F20+'P-BCK-57'!F20+'P-BCK-58'!F20+'P-BCK-62'!F20+'P-BCK-66'!F20+'P-BCK-69'!F20+'P-BCK-71'!F20+'P-BCK-74'!F20</f>
        <v>113.04</v>
      </c>
      <c r="G20" s="207">
        <f>'P-BCK 2'!G20+'P-BCK-4'!G20+'P-BCK -16'!G20+'P-BCK -17'!G20+'P-BCK-17A'!G20+'P-BCK-19'!G20+'P-BCK-22'!G20+'P-BCK-44A'!G20+'P-BCK-47'!G20+'P-BCK-48'!G20+'P-BCK-50'!G20+'P-BCK-52'!G20+'P-BCK-55'!G20+'P-BCK-57'!G20+'P-BCK-58'!G20+'P-BCK-62'!G20+'P-BCK-66'!G20+'P-BCK-69'!G20+'P-BCK-71'!G20+'P-BCK-74'!G20</f>
        <v>513.0899999999999</v>
      </c>
      <c r="H20" s="212">
        <f>'P-BCK 2'!H20+'P-BCK-4'!H20+'P-BCK -16'!H20+'P-BCK -17'!H20+'P-BCK-17A'!H20+'P-BCK-19'!H20+'P-BCK-22'!H20+'P-BCK-44A'!H20+'P-BCK-47'!H20+'P-BCK-48'!H20+'P-BCK-50'!H20+'P-BCK-52'!H20+'P-BCK-55'!H20+'P-BCK-57'!H20+'P-BCK-58'!H20+'P-BCK-62'!H20+'P-BCK-66'!H20+'P-BCK-69'!H20+'P-BCK-71'!H20+'P-BCK-74'!H20</f>
        <v>35107</v>
      </c>
      <c r="I20" s="445">
        <f>'P-BCK 2'!I20+'P-BCK-4'!I20+'P-BCK -16'!I20+'P-BCK -17'!I20+'P-BCK-17A'!I20+'P-BCK-19'!I20+'P-BCK-22'!I20+'P-BCK-44A'!I20+'P-BCK-47'!I20+'P-BCK-50'!I20+'P-BCK-52'!I20+'P-BCK-55'!I20+'P-BCK-57'!I20+'P-BCK-58'!I20+'P-BCK-62'!I20+'P-BCK-66'!I20+'P-BCK-69'!I20+'P-BCK-71'!I20+'P-BCK-74'!I20</f>
        <v>708.4264212482115</v>
      </c>
      <c r="J20" s="137">
        <f t="shared" si="0"/>
        <v>99.81713129583876</v>
      </c>
      <c r="K20" s="125">
        <f t="shared" si="1"/>
        <v>97.42523497579036</v>
      </c>
      <c r="L20" s="245">
        <f t="shared" si="2"/>
        <v>102.4551096239519</v>
      </c>
      <c r="M20" s="231"/>
      <c r="N20" s="208"/>
    </row>
    <row r="21" spans="1:14" ht="21" customHeight="1">
      <c r="A21" s="126">
        <v>16</v>
      </c>
      <c r="B21" s="124" t="s">
        <v>249</v>
      </c>
      <c r="C21" s="207">
        <f>'P-BCK 2'!C21+'P-BCK-4'!C21+'P-BCK -16'!C21+'P-BCK -17'!C21+'P-BCK-17A'!C21+'P-BCK-19'!C21+'P-BCK-22'!C21+'P-BCK-44A'!C21+'P-BCK-47'!C21+'P-BCK-48'!C21+'P-BCK-50'!C21+'P-BCK-52'!C21+'P-BCK-55'!C21+'P-BCK-57'!C21+'P-BCK-58'!C21+'P-BCK-62'!C21+'P-BCK-66'!C21+'P-BCK-69'!C21+'P-BCK-71'!C21+'P-BCK-74'!C21</f>
        <v>273.47999999999996</v>
      </c>
      <c r="D21" s="207">
        <f>'P-BCK 2'!D21+'P-BCK-4'!D21+'P-BCK -16'!D21+'P-BCK -17'!D21+'P-BCK-17A'!D21+'P-BCK-19'!D21+'P-BCK-22'!D21+'P-BCK-44A'!D21+'P-BCK-47'!D21+'P-BCK-48'!D21+'P-BCK-50'!D21+'P-BCK-52'!D21+'P-BCK-55'!D21+'P-BCK-57'!D21+'P-BCK-58'!D21+'P-BCK-62'!D21+'P-BCK-66'!D21+'P-BCK-69'!D21+'P-BCK-71'!D21+'P-BCK-74'!D21</f>
        <v>55411</v>
      </c>
      <c r="E21" s="207">
        <f>'P-BCK 2'!E21+'P-BCK-4'!E21+'P-BCK -16'!E21+'P-BCK -17'!E21+'P-BCK-17A'!E21+'P-BCK-19'!E21+'P-BCK-22'!E21+'P-BCK-44A'!E21+'P-BCK-47'!E21+'P-BCK-48'!E21+'P-BCK-50'!E21+'P-BCK-52'!E21+'P-BCK-55'!E21+'P-BCK-57'!E21+'P-BCK-58'!E21+'P-BCK-62'!E21+'P-BCK-66'!E21+'P-BCK-69'!E21+'P-BCK-71'!E21+'P-BCK-74'!E21</f>
        <v>251.96999999999994</v>
      </c>
      <c r="F21" s="207">
        <f>'P-BCK 2'!F21+'P-BCK-4'!F21+'P-BCK -16'!F21+'P-BCK -17'!F21+'P-BCK-17A'!F21+'P-BCK-19'!F21+'P-BCK-22'!F21+'P-BCK-44A'!F21+'P-BCK-47'!F21+'P-BCK-48'!F21+'P-BCK-50'!F21+'P-BCK-52'!F21+'P-BCK-55'!F21+'P-BCK-57'!F21+'P-BCK-58'!F21+'P-BCK-62'!F21+'P-BCK-66'!F21+'P-BCK-69'!F21+'P-BCK-71'!F21+'P-BCK-74'!F21</f>
        <v>19.21</v>
      </c>
      <c r="G21" s="207">
        <f>'P-BCK 2'!G21+'P-BCK-4'!G21+'P-BCK -16'!G21+'P-BCK -17'!G21+'P-BCK-17A'!G21+'P-BCK-19'!G21+'P-BCK-22'!G21+'P-BCK-44A'!G21+'P-BCK-47'!G21+'P-BCK-48'!G21+'P-BCK-50'!G21+'P-BCK-52'!G21+'P-BCK-55'!G21+'P-BCK-57'!G21+'P-BCK-58'!G21+'P-BCK-62'!G21+'P-BCK-66'!G21+'P-BCK-69'!G21+'P-BCK-71'!G21+'P-BCK-74'!G21</f>
        <v>251.29999999999998</v>
      </c>
      <c r="H21" s="212">
        <f>'P-BCK 2'!H21+'P-BCK-4'!H21+'P-BCK -16'!H21+'P-BCK -17'!H21+'P-BCK-17A'!H21+'P-BCK-19'!H21+'P-BCK-22'!H21+'P-BCK-44A'!H21+'P-BCK-47'!H21+'P-BCK-48'!H21+'P-BCK-50'!H21+'P-BCK-52'!H21+'P-BCK-55'!H21+'P-BCK-57'!H21+'P-BCK-58'!H21+'P-BCK-62'!H21+'P-BCK-66'!H21+'P-BCK-69'!H21+'P-BCK-71'!H21+'P-BCK-74'!H21</f>
        <v>69975</v>
      </c>
      <c r="I21" s="445">
        <f>'P-BCK 2'!I21+'P-BCK-4'!I21+'P-BCK -16'!I21+'P-BCK -17'!I21+'P-BCK-17A'!I21+'P-BCK-19'!I21+'P-BCK-22'!I21+'P-BCK-44A'!I21+'P-BCK-47'!I21+'P-BCK-50'!I21+'P-BCK-52'!I21+'P-BCK-55'!I21+'P-BCK-57'!I21+'P-BCK-58'!I21+'P-BCK-62'!I21+'P-BCK-66'!I21+'P-BCK-69'!I21+'P-BCK-71'!I21+'P-BCK-74'!I21</f>
        <v>1143.1011503190364</v>
      </c>
      <c r="J21" s="137">
        <f t="shared" si="0"/>
        <v>91.88971771244698</v>
      </c>
      <c r="K21" s="125">
        <f t="shared" si="1"/>
        <v>99.734095328809</v>
      </c>
      <c r="L21" s="245">
        <f t="shared" si="2"/>
        <v>92.13470820535322</v>
      </c>
      <c r="M21" s="231"/>
      <c r="N21" s="208"/>
    </row>
    <row r="22" spans="1:14" ht="21" customHeight="1">
      <c r="A22" s="126">
        <v>17</v>
      </c>
      <c r="B22" s="124" t="s">
        <v>250</v>
      </c>
      <c r="C22" s="207">
        <f>'P-BCK 2'!C22+'P-BCK-4'!C22+'P-BCK -16'!C22+'P-BCK -17'!C22+'P-BCK-17A'!C22+'P-BCK-19'!C22+'P-BCK-22'!C22+'P-BCK-44A'!C22+'P-BCK-47'!C22+'P-BCK-48'!C22+'P-BCK-50'!C22+'P-BCK-52'!C22+'P-BCK-55'!C22+'P-BCK-57'!C22+'P-BCK-58'!C22+'P-BCK-62'!C22+'P-BCK-66'!C22+'P-BCK-69'!C22+'P-BCK-71'!C22+'P-BCK-74'!C22</f>
        <v>63.63</v>
      </c>
      <c r="D22" s="207">
        <f>'P-BCK 2'!D22+'P-BCK-4'!D22+'P-BCK -16'!D22+'P-BCK -17'!D22+'P-BCK-17A'!D22+'P-BCK-19'!D22+'P-BCK-22'!D22+'P-BCK-44A'!D22+'P-BCK-47'!D22+'P-BCK-48'!D22+'P-BCK-50'!D22+'P-BCK-52'!D22+'P-BCK-55'!D22+'P-BCK-57'!D22+'P-BCK-58'!D22+'P-BCK-62'!D22+'P-BCK-66'!D22+'P-BCK-69'!D22+'P-BCK-71'!D22+'P-BCK-74'!D22</f>
        <v>12188</v>
      </c>
      <c r="E22" s="207">
        <f>'P-BCK 2'!E22+'P-BCK-4'!E22+'P-BCK -16'!E22+'P-BCK -17'!E22+'P-BCK-17A'!E22+'P-BCK-19'!E22+'P-BCK-22'!E22+'P-BCK-44A'!E22+'P-BCK-47'!E22+'P-BCK-48'!E22+'P-BCK-50'!E22+'P-BCK-52'!E22+'P-BCK-55'!E22+'P-BCK-57'!E22+'P-BCK-58'!E22+'P-BCK-62'!E22+'P-BCK-66'!E22+'P-BCK-69'!E22+'P-BCK-71'!E22+'P-BCK-74'!E22</f>
        <v>37</v>
      </c>
      <c r="F22" s="207">
        <f>'P-BCK 2'!F22+'P-BCK-4'!F22+'P-BCK -16'!F22+'P-BCK -17'!F22+'P-BCK-17A'!F22+'P-BCK-19'!F22+'P-BCK-22'!F22+'P-BCK-44A'!F22+'P-BCK-47'!F22+'P-BCK-48'!F22+'P-BCK-50'!F22+'P-BCK-52'!F22+'P-BCK-55'!F22+'P-BCK-57'!F22+'P-BCK-58'!F22+'P-BCK-62'!F22+'P-BCK-66'!F22+'P-BCK-69'!F22+'P-BCK-71'!F22+'P-BCK-74'!F22</f>
        <v>6.74</v>
      </c>
      <c r="G22" s="207">
        <f>'P-BCK 2'!G22+'P-BCK-4'!G22+'P-BCK -16'!G22+'P-BCK -17'!G22+'P-BCK-17A'!G22+'P-BCK-19'!G22+'P-BCK-22'!G22+'P-BCK-44A'!G22+'P-BCK-47'!G22+'P-BCK-48'!G22+'P-BCK-50'!G22+'P-BCK-52'!G22+'P-BCK-55'!G22+'P-BCK-57'!G22+'P-BCK-58'!G22+'P-BCK-62'!G22+'P-BCK-66'!G22+'P-BCK-69'!G22+'P-BCK-71'!G22+'P-BCK-74'!G22</f>
        <v>35.4</v>
      </c>
      <c r="H22" s="212">
        <f>'P-BCK 2'!H22+'P-BCK-4'!H22+'P-BCK -16'!H22+'P-BCK -17'!H22+'P-BCK-17A'!H22+'P-BCK-19'!H22+'P-BCK-22'!H22+'P-BCK-44A'!H22+'P-BCK-47'!H22+'P-BCK-48'!H22+'P-BCK-50'!H22+'P-BCK-52'!H22+'P-BCK-55'!H22+'P-BCK-57'!H22+'P-BCK-58'!H22+'P-BCK-62'!H22+'P-BCK-66'!H22+'P-BCK-69'!H22+'P-BCK-71'!H22+'P-BCK-74'!H22</f>
        <v>8249</v>
      </c>
      <c r="I22" s="445">
        <f>'P-BCK 2'!I22+'P-BCK-4'!I22+'P-BCK -16'!I22+'P-BCK -17'!I22+'P-BCK-17A'!I22+'P-BCK-19'!I22+'P-BCK-22'!I22+'P-BCK-44A'!I22+'P-BCK-47'!I22+'P-BCK-50'!I22+'P-BCK-52'!I22+'P-BCK-55'!I22+'P-BCK-57'!I22+'P-BCK-58'!I22+'P-BCK-62'!I22+'P-BCK-66'!I22+'P-BCK-69'!I22+'P-BCK-71'!I22+'P-BCK-74'!I22</f>
        <v>687.3787970287659</v>
      </c>
      <c r="J22" s="137">
        <f t="shared" si="0"/>
        <v>55.63413484205563</v>
      </c>
      <c r="K22" s="125">
        <f t="shared" si="1"/>
        <v>95.67567567567568</v>
      </c>
      <c r="L22" s="245">
        <f t="shared" si="2"/>
        <v>58.14867201005814</v>
      </c>
      <c r="M22" s="231"/>
      <c r="N22" s="208"/>
    </row>
    <row r="23" spans="1:14" ht="21" customHeight="1">
      <c r="A23" s="126">
        <v>18</v>
      </c>
      <c r="B23" s="124" t="s">
        <v>251</v>
      </c>
      <c r="C23" s="207">
        <f>'P-BCK 2'!C23+'P-BCK-4'!C23+'P-BCK -16'!C23+'P-BCK -17'!C23+'P-BCK-17A'!C23+'P-BCK-19'!C23+'P-BCK-22'!C23+'P-BCK-44A'!C23+'P-BCK-47'!C23+'P-BCK-48'!C23+'P-BCK-50'!C23+'P-BCK-52'!C23+'P-BCK-55'!C23+'P-BCK-57'!C23+'P-BCK-58'!C23+'P-BCK-62'!C23+'P-BCK-66'!C23+'P-BCK-69'!C23+'P-BCK-71'!C23+'P-BCK-74'!C23</f>
        <v>59.34</v>
      </c>
      <c r="D23" s="207">
        <f>'P-BCK 2'!D23+'P-BCK-4'!D23+'P-BCK -16'!D23+'P-BCK -17'!D23+'P-BCK-17A'!D23+'P-BCK-19'!D23+'P-BCK-22'!D23+'P-BCK-44A'!D23+'P-BCK-47'!D23+'P-BCK-48'!D23+'P-BCK-50'!D23+'P-BCK-52'!D23+'P-BCK-55'!D23+'P-BCK-57'!D23+'P-BCK-58'!D23+'P-BCK-62'!D23+'P-BCK-66'!D23+'P-BCK-69'!D23+'P-BCK-71'!D23+'P-BCK-74'!D23</f>
        <v>2376</v>
      </c>
      <c r="E23" s="207">
        <f>'P-BCK 2'!E23+'P-BCK-4'!E23+'P-BCK -16'!E23+'P-BCK -17'!E23+'P-BCK-17A'!E23+'P-BCK-19'!E23+'P-BCK-22'!E23+'P-BCK-44A'!E23+'P-BCK-47'!E23+'P-BCK-48'!E23+'P-BCK-50'!E23+'P-BCK-52'!E23+'P-BCK-55'!E23+'P-BCK-57'!E23+'P-BCK-58'!E23+'P-BCK-62'!E23+'P-BCK-66'!E23+'P-BCK-69'!E23+'P-BCK-71'!E23+'P-BCK-74'!E23</f>
        <v>12.729999999999999</v>
      </c>
      <c r="F23" s="207">
        <f>'P-BCK 2'!F23+'P-BCK-4'!F23+'P-BCK -16'!F23+'P-BCK -17'!F23+'P-BCK-17A'!F23+'P-BCK-19'!F23+'P-BCK-22'!F23+'P-BCK-44A'!F23+'P-BCK-47'!F23+'P-BCK-48'!F23+'P-BCK-50'!F23+'P-BCK-52'!F23+'P-BCK-55'!F23+'P-BCK-57'!F23+'P-BCK-58'!F23+'P-BCK-62'!F23+'P-BCK-66'!F23+'P-BCK-69'!F23+'P-BCK-71'!F23+'P-BCK-74'!F23</f>
        <v>1.16</v>
      </c>
      <c r="G23" s="207">
        <f>'P-BCK 2'!G23+'P-BCK-4'!G23+'P-BCK -16'!G23+'P-BCK -17'!G23+'P-BCK-17A'!G23+'P-BCK-19'!G23+'P-BCK-22'!G23+'P-BCK-44A'!G23+'P-BCK-47'!G23+'P-BCK-48'!G23+'P-BCK-50'!G23+'P-BCK-52'!G23+'P-BCK-55'!G23+'P-BCK-57'!G23+'P-BCK-58'!G23+'P-BCK-62'!G23+'P-BCK-66'!G23+'P-BCK-69'!G23+'P-BCK-71'!G23+'P-BCK-74'!G23</f>
        <v>11.32</v>
      </c>
      <c r="H23" s="212">
        <f>'P-BCK 2'!H23+'P-BCK-4'!H23+'P-BCK -16'!H23+'P-BCK -17'!H23+'P-BCK-17A'!H23+'P-BCK-19'!H23+'P-BCK-22'!H23+'P-BCK-44A'!H23+'P-BCK-47'!H23+'P-BCK-48'!H23+'P-BCK-50'!H23+'P-BCK-52'!H23+'P-BCK-55'!H23+'P-BCK-57'!H23+'P-BCK-58'!H23+'P-BCK-62'!H23+'P-BCK-66'!H23+'P-BCK-69'!H23+'P-BCK-71'!H23+'P-BCK-74'!H23</f>
        <v>1808</v>
      </c>
      <c r="I23" s="445">
        <f>'P-BCK 2'!I23+'P-BCK-4'!I23+'P-BCK -16'!I23+'P-BCK -17'!I23+'P-BCK-17A'!I23+'P-BCK-19'!I23+'P-BCK-22'!I23+'P-BCK-44A'!I23+'P-BCK-47'!I23+'P-BCK-50'!I23+'P-BCK-52'!I23+'P-BCK-55'!I23+'P-BCK-57'!I23+'P-BCK-58'!I23+'P-BCK-62'!I23+'P-BCK-66'!I23+'P-BCK-69'!I23+'P-BCK-71'!I23+'P-BCK-74'!I23</f>
        <v>317.49541734860884</v>
      </c>
      <c r="J23" s="137">
        <f t="shared" si="0"/>
        <v>19.076508257499157</v>
      </c>
      <c r="K23" s="125">
        <f t="shared" si="1"/>
        <v>88.9238020424195</v>
      </c>
      <c r="L23" s="245">
        <f t="shared" si="2"/>
        <v>21.452645770138183</v>
      </c>
      <c r="M23" s="231"/>
      <c r="N23" s="208"/>
    </row>
    <row r="24" spans="1:14" ht="21" customHeight="1">
      <c r="A24" s="126">
        <v>19</v>
      </c>
      <c r="B24" s="124" t="s">
        <v>252</v>
      </c>
      <c r="C24" s="207">
        <f>'P-BCK 2'!C24+'P-BCK-4'!C24+'P-BCK -16'!C24+'P-BCK -17'!C24+'P-BCK-17A'!C24+'P-BCK-19'!C24+'P-BCK-22'!C24+'P-BCK-44A'!C24+'P-BCK-47'!C24+'P-BCK-48'!C24+'P-BCK-50'!C24+'P-BCK-52'!C24+'P-BCK-55'!C24+'P-BCK-57'!C24+'P-BCK-58'!C24+'P-BCK-62'!C24+'P-BCK-66'!C24+'P-BCK-69'!C24+'P-BCK-71'!C24+'P-BCK-74'!C24</f>
        <v>296.45</v>
      </c>
      <c r="D24" s="207">
        <f>'P-BCK 2'!D24+'P-BCK-4'!D24+'P-BCK -16'!D24+'P-BCK -17'!D24+'P-BCK-17A'!D24+'P-BCK-19'!D24+'P-BCK-22'!D24+'P-BCK-44A'!D24+'P-BCK-47'!D24+'P-BCK-48'!D24+'P-BCK-50'!D24+'P-BCK-52'!D24+'P-BCK-55'!D24+'P-BCK-57'!D24+'P-BCK-58'!D24+'P-BCK-62'!D24+'P-BCK-66'!D24+'P-BCK-69'!D24+'P-BCK-71'!D24+'P-BCK-74'!D24</f>
        <v>24465</v>
      </c>
      <c r="E24" s="207">
        <f>'P-BCK 2'!E24+'P-BCK-4'!E24+'P-BCK -16'!E24+'P-BCK -17'!E24+'P-BCK-17A'!E24+'P-BCK-19'!E24+'P-BCK-22'!E24+'P-BCK-44A'!E24+'P-BCK-47'!E24+'P-BCK-48'!E24+'P-BCK-50'!E24+'P-BCK-52'!E24+'P-BCK-55'!E24+'P-BCK-57'!E24+'P-BCK-58'!E24+'P-BCK-62'!E24+'P-BCK-66'!E24+'P-BCK-69'!E24+'P-BCK-71'!E24+'P-BCK-74'!E24</f>
        <v>190.72999999999996</v>
      </c>
      <c r="F24" s="207">
        <f>'P-BCK 2'!F24+'P-BCK-4'!F24+'P-BCK -16'!F24+'P-BCK -17'!F24+'P-BCK-17A'!F24+'P-BCK-19'!F24+'P-BCK-22'!F24+'P-BCK-44A'!F24+'P-BCK-47'!F24+'P-BCK-48'!F24+'P-BCK-50'!F24+'P-BCK-52'!F24+'P-BCK-55'!F24+'P-BCK-57'!F24+'P-BCK-58'!F24+'P-BCK-62'!F24+'P-BCK-66'!F24+'P-BCK-69'!F24+'P-BCK-71'!F24+'P-BCK-74'!F24</f>
        <v>41.25</v>
      </c>
      <c r="G24" s="207">
        <f>'P-BCK 2'!G24+'P-BCK-4'!G24+'P-BCK -16'!G24+'P-BCK -17'!G24+'P-BCK-17A'!G24+'P-BCK-19'!G24+'P-BCK-22'!G24+'P-BCK-44A'!G24+'P-BCK-47'!G24+'P-BCK-48'!G24+'P-BCK-50'!G24+'P-BCK-52'!G24+'P-BCK-55'!G24+'P-BCK-57'!G24+'P-BCK-58'!G24+'P-BCK-62'!G24+'P-BCK-66'!G24+'P-BCK-69'!G24+'P-BCK-71'!G24+'P-BCK-74'!G24</f>
        <v>176.1</v>
      </c>
      <c r="H24" s="212">
        <f>'P-BCK 2'!H24+'P-BCK-4'!H24+'P-BCK -16'!H24+'P-BCK -17'!H24+'P-BCK-17A'!H24+'P-BCK-19'!H24+'P-BCK-22'!H24+'P-BCK-44A'!H24+'P-BCK-47'!H24+'P-BCK-48'!H24+'P-BCK-50'!H24+'P-BCK-52'!H24+'P-BCK-55'!H24+'P-BCK-57'!H24+'P-BCK-58'!H24+'P-BCK-62'!H24+'P-BCK-66'!H24+'P-BCK-69'!H24+'P-BCK-71'!H24+'P-BCK-74'!H24</f>
        <v>20361</v>
      </c>
      <c r="I24" s="445">
        <f>'P-BCK 2'!I24+'P-BCK-4'!I24+'P-BCK -16'!I24+'P-BCK -17'!I24+'P-BCK-17A'!I24+'P-BCK-19'!I24+'P-BCK-22'!I24+'P-BCK-44A'!I24+'P-BCK-47'!I24+'P-BCK-50'!I24+'P-BCK-52'!I24+'P-BCK-55'!I24+'P-BCK-57'!I24+'P-BCK-58'!I24+'P-BCK-62'!I24+'P-BCK-66'!I24+'P-BCK-69'!I24+'P-BCK-71'!I24+'P-BCK-74'!I24</f>
        <v>609.9248938756318</v>
      </c>
      <c r="J24" s="137">
        <f t="shared" si="0"/>
        <v>59.40293472761006</v>
      </c>
      <c r="K24" s="125">
        <f t="shared" si="1"/>
        <v>92.32947097991926</v>
      </c>
      <c r="L24" s="245">
        <f t="shared" si="2"/>
        <v>64.33799966267497</v>
      </c>
      <c r="M24" s="231"/>
      <c r="N24" s="208"/>
    </row>
    <row r="25" spans="1:14" ht="21" customHeight="1">
      <c r="A25" s="126">
        <v>20</v>
      </c>
      <c r="B25" s="124" t="s">
        <v>253</v>
      </c>
      <c r="C25" s="207">
        <f>'P-BCK 2'!C25+'P-BCK-4'!C25+'P-BCK -16'!C25+'P-BCK -17'!C25+'P-BCK-17A'!C25+'P-BCK-19'!C25+'P-BCK-22'!C25+'P-BCK-44A'!C25+'P-BCK-47'!C25+'P-BCK-48'!C25+'P-BCK-50'!C25+'P-BCK-52'!C25+'P-BCK-55'!C25+'P-BCK-57'!C25+'P-BCK-58'!C25+'P-BCK-62'!C25+'P-BCK-66'!C25+'P-BCK-69'!C25+'P-BCK-71'!C25+'P-BCK-74'!C25</f>
        <v>54.519999999999996</v>
      </c>
      <c r="D25" s="207">
        <f>'P-BCK 2'!D25+'P-BCK-4'!D25+'P-BCK -16'!D25+'P-BCK -17'!D25+'P-BCK-17A'!D25+'P-BCK-19'!D25+'P-BCK-22'!D25+'P-BCK-44A'!D25+'P-BCK-47'!D25+'P-BCK-48'!D25+'P-BCK-50'!D25+'P-BCK-52'!D25+'P-BCK-55'!D25+'P-BCK-57'!D25+'P-BCK-58'!D25+'P-BCK-62'!D25+'P-BCK-66'!D25+'P-BCK-69'!D25+'P-BCK-71'!D25+'P-BCK-74'!D25</f>
        <v>8537</v>
      </c>
      <c r="E25" s="207">
        <f>'P-BCK 2'!E25+'P-BCK-4'!E25+'P-BCK -16'!E25+'P-BCK -17'!E25+'P-BCK-17A'!E25+'P-BCK-19'!E25+'P-BCK-22'!E25+'P-BCK-44A'!E25+'P-BCK-47'!E25+'P-BCK-48'!E25+'P-BCK-50'!E25+'P-BCK-52'!E25+'P-BCK-55'!E25+'P-BCK-57'!E25+'P-BCK-58'!E25+'P-BCK-62'!E25+'P-BCK-66'!E25+'P-BCK-69'!E25+'P-BCK-71'!E25+'P-BCK-74'!E25</f>
        <v>72.53</v>
      </c>
      <c r="F25" s="207">
        <f>'P-BCK 2'!F25+'P-BCK-4'!F25+'P-BCK -16'!F25+'P-BCK -17'!F25+'P-BCK-17A'!F25+'P-BCK-19'!F25+'P-BCK-22'!F25+'P-BCK-44A'!F25+'P-BCK-47'!F25+'P-BCK-48'!F25+'P-BCK-50'!F25+'P-BCK-52'!F25+'P-BCK-55'!F25+'P-BCK-57'!F25+'P-BCK-58'!F25+'P-BCK-62'!F25+'P-BCK-66'!F25+'P-BCK-69'!F25+'P-BCK-71'!F25+'P-BCK-74'!F25</f>
        <v>5.59</v>
      </c>
      <c r="G25" s="207">
        <f>'P-BCK 2'!G25+'P-BCK-4'!G25+'P-BCK -16'!G25+'P-BCK -17'!G25+'P-BCK-17A'!G25+'P-BCK-19'!G25+'P-BCK-22'!G25+'P-BCK-44A'!G25+'P-BCK-47'!G25+'P-BCK-48'!G25+'P-BCK-50'!G25+'P-BCK-52'!G25+'P-BCK-55'!G25+'P-BCK-57'!G25+'P-BCK-58'!G25+'P-BCK-62'!G25+'P-BCK-66'!G25+'P-BCK-69'!G25+'P-BCK-71'!G25+'P-BCK-74'!G25</f>
        <v>55.57000000000001</v>
      </c>
      <c r="H25" s="212">
        <f>'P-BCK 2'!H25+'P-BCK-4'!H25+'P-BCK -16'!H25+'P-BCK -17'!H25+'P-BCK-17A'!H25+'P-BCK-19'!H25+'P-BCK-22'!H25+'P-BCK-44A'!H25+'P-BCK-47'!H25+'P-BCK-48'!H25+'P-BCK-50'!H25+'P-BCK-52'!H25+'P-BCK-55'!H25+'P-BCK-57'!H25+'P-BCK-58'!H25+'P-BCK-62'!H25+'P-BCK-66'!H25+'P-BCK-69'!H25+'P-BCK-71'!H25+'P-BCK-74'!H25</f>
        <v>10732</v>
      </c>
      <c r="I25" s="445">
        <f>'P-BCK 2'!I25+'P-BCK-4'!I25+'P-BCK -16'!I25+'P-BCK -17'!I25+'P-BCK-17A'!I25+'P-BCK-19'!I25+'P-BCK-22'!I25+'P-BCK-44A'!I25+'P-BCK-47'!I25+'P-BCK-50'!I25+'P-BCK-52'!I25+'P-BCK-55'!I25+'P-BCK-57'!I25+'P-BCK-58'!I25+'P-BCK-62'!I25+'P-BCK-66'!I25+'P-BCK-69'!I25+'P-BCK-71'!I25+'P-BCK-74'!I25</f>
        <v>801.3675965555985</v>
      </c>
      <c r="J25" s="137">
        <f t="shared" si="0"/>
        <v>101.92589875275131</v>
      </c>
      <c r="K25" s="125">
        <f t="shared" si="1"/>
        <v>76.61657245277816</v>
      </c>
      <c r="L25" s="245">
        <f t="shared" si="2"/>
        <v>133.03374908290536</v>
      </c>
      <c r="M25" s="231"/>
      <c r="N25" s="208"/>
    </row>
    <row r="26" spans="1:14" ht="21" customHeight="1">
      <c r="A26" s="126">
        <v>21</v>
      </c>
      <c r="B26" s="124" t="s">
        <v>254</v>
      </c>
      <c r="C26" s="207">
        <f>'P-BCK 2'!C26+'P-BCK-4'!C26+'P-BCK -16'!C26+'P-BCK -17'!C26+'P-BCK-17A'!C26+'P-BCK-19'!C26+'P-BCK-22'!C26+'P-BCK-44A'!C26+'P-BCK-47'!C26+'P-BCK-48'!C26+'P-BCK-50'!C26+'P-BCK-52'!C26+'P-BCK-55'!C26+'P-BCK-57'!C26+'P-BCK-58'!C26+'P-BCK-62'!C26+'P-BCK-66'!C26+'P-BCK-69'!C26+'P-BCK-71'!C26+'P-BCK-74'!C26</f>
        <v>111.72999999999999</v>
      </c>
      <c r="D26" s="207">
        <f>'P-BCK 2'!D26+'P-BCK-4'!D26+'P-BCK -16'!D26+'P-BCK -17'!D26+'P-BCK-17A'!D26+'P-BCK-19'!D26+'P-BCK-22'!D26+'P-BCK-44A'!D26+'P-BCK-47'!D26+'P-BCK-48'!D26+'P-BCK-50'!D26+'P-BCK-52'!D26+'P-BCK-55'!D26+'P-BCK-57'!D26+'P-BCK-58'!D26+'P-BCK-62'!D26+'P-BCK-66'!D26+'P-BCK-69'!D26+'P-BCK-71'!D26+'P-BCK-74'!D26</f>
        <v>1931</v>
      </c>
      <c r="E26" s="207">
        <f>'P-BCK 2'!E26+'P-BCK-4'!E26+'P-BCK -16'!E26+'P-BCK -17'!E26+'P-BCK-17A'!E26+'P-BCK-19'!E26+'P-BCK-22'!E26+'P-BCK-44A'!E26+'P-BCK-47'!E26+'P-BCK-48'!E26+'P-BCK-50'!E26+'P-BCK-52'!E26+'P-BCK-55'!E26+'P-BCK-57'!E26+'P-BCK-58'!E26+'P-BCK-62'!E26+'P-BCK-66'!E26+'P-BCK-69'!E26+'P-BCK-71'!E26+'P-BCK-74'!E26</f>
        <v>26.740000000000002</v>
      </c>
      <c r="F26" s="207">
        <f>'P-BCK 2'!F26+'P-BCK-4'!F26+'P-BCK -16'!F26+'P-BCK -17'!F26+'P-BCK-17A'!F26+'P-BCK-19'!F26+'P-BCK-22'!F26+'P-BCK-44A'!F26+'P-BCK-47'!F26+'P-BCK-48'!F26+'P-BCK-50'!F26+'P-BCK-52'!F26+'P-BCK-55'!F26+'P-BCK-57'!F26+'P-BCK-58'!F26+'P-BCK-62'!F26+'P-BCK-66'!F26+'P-BCK-69'!F26+'P-BCK-71'!F26+'P-BCK-74'!F26</f>
        <v>1.9400000000000002</v>
      </c>
      <c r="G26" s="207">
        <f>'P-BCK 2'!G26+'P-BCK-4'!G26+'P-BCK -16'!G26+'P-BCK -17'!G26+'P-BCK-17A'!G26+'P-BCK-19'!G26+'P-BCK-22'!G26+'P-BCK-44A'!G26+'P-BCK-47'!G26+'P-BCK-48'!G26+'P-BCK-50'!G26+'P-BCK-52'!G26+'P-BCK-55'!G26+'P-BCK-57'!G26+'P-BCK-58'!G26+'P-BCK-62'!G26+'P-BCK-66'!G26+'P-BCK-69'!G26+'P-BCK-71'!G26+'P-BCK-74'!G26</f>
        <v>21.04</v>
      </c>
      <c r="H26" s="212">
        <f>'P-BCK 2'!H26+'P-BCK-4'!H26+'P-BCK -16'!H26+'P-BCK -17'!H26+'P-BCK-17A'!H26+'P-BCK-19'!H26+'P-BCK-22'!H26+'P-BCK-44A'!H26+'P-BCK-47'!H26+'P-BCK-48'!H26+'P-BCK-50'!H26+'P-BCK-52'!H26+'P-BCK-55'!H26+'P-BCK-57'!H26+'P-BCK-58'!H26+'P-BCK-62'!H26+'P-BCK-66'!H26+'P-BCK-69'!H26+'P-BCK-71'!H26+'P-BCK-74'!H26</f>
        <v>1207</v>
      </c>
      <c r="I26" s="445">
        <f>'P-BCK 2'!I26+'P-BCK-4'!I26+'P-BCK -16'!I26+'P-BCK -17'!I26+'P-BCK-17A'!I26+'P-BCK-19'!I26+'P-BCK-22'!I26+'P-BCK-44A'!I26+'P-BCK-47'!I26+'P-BCK-50'!I26+'P-BCK-52'!I26+'P-BCK-55'!I26+'P-BCK-57'!I26+'P-BCK-58'!I26+'P-BCK-62'!I26+'P-BCK-66'!I26+'P-BCK-69'!I26+'P-BCK-71'!I26+'P-BCK-74'!I26</f>
        <v>636.8674273308899</v>
      </c>
      <c r="J26" s="137">
        <f t="shared" si="0"/>
        <v>18.831110713326773</v>
      </c>
      <c r="K26" s="125">
        <f t="shared" si="1"/>
        <v>78.68362004487658</v>
      </c>
      <c r="L26" s="245">
        <f t="shared" si="2"/>
        <v>23.93269488946568</v>
      </c>
      <c r="M26" s="231"/>
      <c r="N26" s="208"/>
    </row>
    <row r="27" spans="1:14" ht="21" customHeight="1">
      <c r="A27" s="126">
        <v>22</v>
      </c>
      <c r="B27" s="124" t="s">
        <v>255</v>
      </c>
      <c r="C27" s="207">
        <f>'P-BCK 2'!C27+'P-BCK-4'!C27+'P-BCK -16'!C27+'P-BCK -17'!C27+'P-BCK-17A'!C27+'P-BCK-19'!C27+'P-BCK-22'!C27+'P-BCK-44A'!C27+'P-BCK-47'!C27+'P-BCK-48'!C27+'P-BCK-50'!C27+'P-BCK-52'!C27+'P-BCK-55'!C27+'P-BCK-57'!C27+'P-BCK-58'!C27+'P-BCK-62'!C27+'P-BCK-66'!C27+'P-BCK-69'!C27+'P-BCK-71'!C27+'P-BCK-74'!C27</f>
        <v>35.60000000000001</v>
      </c>
      <c r="D27" s="207">
        <f>'P-BCK 2'!D27+'P-BCK-4'!D27+'P-BCK -16'!D27+'P-BCK -17'!D27+'P-BCK-17A'!D27+'P-BCK-19'!D27+'P-BCK-22'!D27+'P-BCK-44A'!D27+'P-BCK-47'!D27+'P-BCK-48'!D27+'P-BCK-50'!D27+'P-BCK-52'!D27+'P-BCK-55'!D27+'P-BCK-57'!D27+'P-BCK-58'!D27+'P-BCK-62'!D27+'P-BCK-66'!D27+'P-BCK-69'!D27+'P-BCK-71'!D27+'P-BCK-74'!D27</f>
        <v>4480</v>
      </c>
      <c r="E27" s="207">
        <f>'P-BCK 2'!E27+'P-BCK-4'!E27+'P-BCK -16'!E27+'P-BCK -17'!E27+'P-BCK-17A'!E27+'P-BCK-19'!E27+'P-BCK-22'!E27+'P-BCK-44A'!E27+'P-BCK-47'!E27+'P-BCK-48'!E27+'P-BCK-50'!E27+'P-BCK-52'!E27+'P-BCK-55'!E27+'P-BCK-57'!E27+'P-BCK-58'!E27+'P-BCK-62'!E27+'P-BCK-66'!E27+'P-BCK-69'!E27+'P-BCK-71'!E27+'P-BCK-74'!E27</f>
        <v>18.610000000000007</v>
      </c>
      <c r="F27" s="207">
        <f>'P-BCK 2'!F27+'P-BCK-4'!F27+'P-BCK -16'!F27+'P-BCK -17'!F27+'P-BCK-17A'!F27+'P-BCK-19'!F27+'P-BCK-22'!F27+'P-BCK-44A'!F27+'P-BCK-47'!F27+'P-BCK-48'!F27+'P-BCK-50'!F27+'P-BCK-52'!F27+'P-BCK-55'!F27+'P-BCK-57'!F27+'P-BCK-58'!F27+'P-BCK-62'!F27+'P-BCK-66'!F27+'P-BCK-69'!F27+'P-BCK-71'!F27+'P-BCK-74'!F27</f>
        <v>1.46</v>
      </c>
      <c r="G27" s="207">
        <f>'P-BCK 2'!G27+'P-BCK-4'!G27+'P-BCK -16'!G27+'P-BCK -17'!G27+'P-BCK-17A'!G27+'P-BCK-19'!G27+'P-BCK-22'!G27+'P-BCK-44A'!G27+'P-BCK-47'!G27+'P-BCK-48'!G27+'P-BCK-50'!G27+'P-BCK-52'!G27+'P-BCK-55'!G27+'P-BCK-57'!G27+'P-BCK-58'!G27+'P-BCK-62'!G27+'P-BCK-66'!G27+'P-BCK-69'!G27+'P-BCK-71'!G27+'P-BCK-74'!G27</f>
        <v>17.750000000000004</v>
      </c>
      <c r="H27" s="212">
        <f>'P-BCK 2'!H27+'P-BCK-4'!H27+'P-BCK -16'!H27+'P-BCK -17'!H27+'P-BCK-17A'!H27+'P-BCK-19'!H27+'P-BCK-22'!H27+'P-BCK-44A'!H27+'P-BCK-47'!H27+'P-BCK-48'!H27+'P-BCK-50'!H27+'P-BCK-52'!H27+'P-BCK-55'!H27+'P-BCK-57'!H27+'P-BCK-58'!H27+'P-BCK-62'!H27+'P-BCK-66'!H27+'P-BCK-69'!H27+'P-BCK-71'!H27+'P-BCK-74'!H27</f>
        <v>3965</v>
      </c>
      <c r="I27" s="445">
        <f>'P-BCK 2'!I27+'P-BCK-4'!I27+'P-BCK -16'!I27+'P-BCK -17'!I27+'P-BCK-17A'!I27+'P-BCK-19'!I27+'P-BCK-22'!I27+'P-BCK-44A'!I27+'P-BCK-47'!I27+'P-BCK-50'!I27+'P-BCK-52'!I27+'P-BCK-55'!I27+'P-BCK-57'!I27+'P-BCK-58'!I27+'P-BCK-62'!I27+'P-BCK-66'!I27+'P-BCK-69'!I27+'P-BCK-71'!I27+'P-BCK-74'!I27</f>
        <v>869.8978470274301</v>
      </c>
      <c r="J27" s="137">
        <f t="shared" si="0"/>
        <v>49.85955056179775</v>
      </c>
      <c r="K27" s="125">
        <f t="shared" si="1"/>
        <v>95.37882858678128</v>
      </c>
      <c r="L27" s="245">
        <f t="shared" si="2"/>
        <v>52.27528089887641</v>
      </c>
      <c r="M27" s="231"/>
      <c r="N27" s="208"/>
    </row>
    <row r="28" spans="1:14" ht="21" customHeight="1">
      <c r="A28" s="126">
        <v>23</v>
      </c>
      <c r="B28" s="124" t="s">
        <v>256</v>
      </c>
      <c r="C28" s="207">
        <f>'P-BCK 2'!C28+'P-BCK-4'!C28+'P-BCK -16'!C28+'P-BCK -17'!C28+'P-BCK-17A'!C28+'P-BCK-19'!C28+'P-BCK-22'!C28+'P-BCK-44A'!C28+'P-BCK-47'!C28+'P-BCK-48'!C28+'P-BCK-50'!C28+'P-BCK-52'!C28+'P-BCK-55'!C28+'P-BCK-57'!C28+'P-BCK-58'!C28+'P-BCK-62'!C28+'P-BCK-66'!C28+'P-BCK-69'!C28+'P-BCK-71'!C28+'P-BCK-74'!C28</f>
        <v>40.589999999999996</v>
      </c>
      <c r="D28" s="207">
        <f>'P-BCK 2'!D28+'P-BCK-4'!D28+'P-BCK -16'!D28+'P-BCK -17'!D28+'P-BCK-17A'!D28+'P-BCK-19'!D28+'P-BCK-22'!D28+'P-BCK-44A'!D28+'P-BCK-47'!D28+'P-BCK-48'!D28+'P-BCK-50'!D28+'P-BCK-52'!D28+'P-BCK-55'!D28+'P-BCK-57'!D28+'P-BCK-58'!D28+'P-BCK-62'!D28+'P-BCK-66'!D28+'P-BCK-69'!D28+'P-BCK-71'!D28+'P-BCK-74'!D28</f>
        <v>3656</v>
      </c>
      <c r="E28" s="207">
        <f>'P-BCK 2'!E28+'P-BCK-4'!E28+'P-BCK -16'!E28+'P-BCK -17'!E28+'P-BCK-17A'!E28+'P-BCK-19'!E28+'P-BCK-22'!E28+'P-BCK-44A'!E28+'P-BCK-47'!E28+'P-BCK-48'!E28+'P-BCK-50'!E28+'P-BCK-52'!E28+'P-BCK-55'!E28+'P-BCK-57'!E28+'P-BCK-58'!E28+'P-BCK-62'!E28+'P-BCK-66'!E28+'P-BCK-69'!E28+'P-BCK-71'!E28+'P-BCK-74'!E28</f>
        <v>22.14</v>
      </c>
      <c r="F28" s="207">
        <f>'P-BCK 2'!F28+'P-BCK-4'!F28+'P-BCK -16'!F28+'P-BCK -17'!F28+'P-BCK-17A'!F28+'P-BCK-19'!F28+'P-BCK-22'!F28+'P-BCK-44A'!F28+'P-BCK-47'!F28+'P-BCK-48'!F28+'P-BCK-50'!F28+'P-BCK-52'!F28+'P-BCK-55'!F28+'P-BCK-57'!F28+'P-BCK-58'!F28+'P-BCK-62'!F28+'P-BCK-66'!F28+'P-BCK-69'!F28+'P-BCK-71'!F28+'P-BCK-74'!F28</f>
        <v>3.6</v>
      </c>
      <c r="G28" s="207">
        <f>'P-BCK 2'!G28+'P-BCK-4'!G28+'P-BCK -16'!G28+'P-BCK -17'!G28+'P-BCK-17A'!G28+'P-BCK-19'!G28+'P-BCK-22'!G28+'P-BCK-44A'!G28+'P-BCK-47'!G28+'P-BCK-48'!G28+'P-BCK-50'!G28+'P-BCK-52'!G28+'P-BCK-55'!G28+'P-BCK-57'!G28+'P-BCK-58'!G28+'P-BCK-62'!G28+'P-BCK-66'!G28+'P-BCK-69'!G28+'P-BCK-71'!G28+'P-BCK-74'!G28</f>
        <v>17.529999999999998</v>
      </c>
      <c r="H28" s="212">
        <f>'P-BCK 2'!H28+'P-BCK-4'!H28+'P-BCK -16'!H28+'P-BCK -17'!H28+'P-BCK-17A'!H28+'P-BCK-19'!H28+'P-BCK-22'!H28+'P-BCK-44A'!H28+'P-BCK-47'!H28+'P-BCK-48'!H28+'P-BCK-50'!H28+'P-BCK-52'!H28+'P-BCK-55'!H28+'P-BCK-57'!H28+'P-BCK-58'!H28+'P-BCK-62'!H28+'P-BCK-66'!H28+'P-BCK-69'!H28+'P-BCK-71'!H28+'P-BCK-74'!H28</f>
        <v>3560</v>
      </c>
      <c r="I28" s="445">
        <f>'P-BCK 2'!I28+'P-BCK-4'!I28+'P-BCK -16'!I28+'P-BCK -17'!I28+'P-BCK-17A'!I28+'P-BCK-19'!I28+'P-BCK-22'!I28+'P-BCK-44A'!I28+'P-BCK-47'!I28+'P-BCK-50'!I28+'P-BCK-52'!I28+'P-BCK-55'!I28+'P-BCK-57'!I28+'P-BCK-58'!I28+'P-BCK-62'!I28+'P-BCK-66'!I28+'P-BCK-69'!I28+'P-BCK-71'!I28+'P-BCK-74'!I28</f>
        <v>537.1893203433109</v>
      </c>
      <c r="J28" s="137">
        <f t="shared" si="0"/>
        <v>43.187977334318795</v>
      </c>
      <c r="K28" s="125">
        <f t="shared" si="1"/>
        <v>79.17795844625111</v>
      </c>
      <c r="L28" s="245">
        <f t="shared" si="2"/>
        <v>54.545454545454554</v>
      </c>
      <c r="M28" s="231"/>
      <c r="N28" s="208"/>
    </row>
    <row r="29" spans="1:14" ht="21" customHeight="1">
      <c r="A29" s="126">
        <v>24</v>
      </c>
      <c r="B29" s="124" t="s">
        <v>257</v>
      </c>
      <c r="C29" s="207">
        <f>'P-BCK 2'!C29+'P-BCK-4'!C29+'P-BCK -16'!C29+'P-BCK -17'!C29+'P-BCK-17A'!C29+'P-BCK-19'!C29+'P-BCK-22'!C29+'P-BCK-44A'!C29+'P-BCK-47'!C29+'P-BCK-48'!C29+'P-BCK-50'!C29+'P-BCK-52'!C29+'P-BCK-55'!C29+'P-BCK-57'!C29+'P-BCK-58'!C29+'P-BCK-62'!C29+'P-BCK-66'!C29+'P-BCK-69'!C29+'P-BCK-71'!C29+'P-BCK-74'!C29</f>
        <v>5.529999999999999</v>
      </c>
      <c r="D29" s="207">
        <f>'P-BCK 2'!D29+'P-BCK-4'!D29+'P-BCK -16'!D29+'P-BCK -17'!D29+'P-BCK-17A'!D29+'P-BCK-19'!D29+'P-BCK-22'!D29+'P-BCK-44A'!D29+'P-BCK-47'!D29+'P-BCK-48'!D29+'P-BCK-50'!D29+'P-BCK-52'!D29+'P-BCK-55'!D29+'P-BCK-57'!D29+'P-BCK-58'!D29+'P-BCK-62'!D29+'P-BCK-66'!D29+'P-BCK-69'!D29+'P-BCK-71'!D29+'P-BCK-74'!D29</f>
        <v>360</v>
      </c>
      <c r="E29" s="207">
        <f>'P-BCK 2'!E29+'P-BCK-4'!E29+'P-BCK -16'!E29+'P-BCK -17'!E29+'P-BCK-17A'!E29+'P-BCK-19'!E29+'P-BCK-22'!E29+'P-BCK-44A'!E29+'P-BCK-47'!E29+'P-BCK-48'!E29+'P-BCK-50'!E29+'P-BCK-52'!E29+'P-BCK-55'!E29+'P-BCK-57'!E29+'P-BCK-58'!E29+'P-BCK-62'!E29+'P-BCK-66'!E29+'P-BCK-69'!E29+'P-BCK-71'!E29+'P-BCK-74'!E29</f>
        <v>0.84</v>
      </c>
      <c r="F29" s="207">
        <f>'P-BCK 2'!F29+'P-BCK-4'!F29+'P-BCK -16'!F29+'P-BCK -17'!F29+'P-BCK-17A'!F29+'P-BCK-19'!F29+'P-BCK-22'!F29+'P-BCK-44A'!F29+'P-BCK-47'!F29+'P-BCK-48'!F29+'P-BCK-50'!F29+'P-BCK-52'!F29+'P-BCK-55'!F29+'P-BCK-57'!F29+'P-BCK-58'!F29+'P-BCK-62'!F29+'P-BCK-66'!F29+'P-BCK-69'!F29+'P-BCK-71'!F29+'P-BCK-74'!F29</f>
        <v>0.45999999999999996</v>
      </c>
      <c r="G29" s="207">
        <f>'P-BCK 2'!G29+'P-BCK-4'!G29+'P-BCK -16'!G29+'P-BCK -17'!G29+'P-BCK-17A'!G29+'P-BCK-19'!G29+'P-BCK-22'!G29+'P-BCK-44A'!G29+'P-BCK-47'!G29+'P-BCK-48'!G29+'P-BCK-50'!G29+'P-BCK-52'!G29+'P-BCK-55'!G29+'P-BCK-57'!G29+'P-BCK-58'!G29+'P-BCK-62'!G29+'P-BCK-66'!G29+'P-BCK-69'!G29+'P-BCK-71'!G29+'P-BCK-74'!G29</f>
        <v>0.73</v>
      </c>
      <c r="H29" s="212">
        <f>'P-BCK 2'!H29+'P-BCK-4'!H29+'P-BCK -16'!H29+'P-BCK -17'!H29+'P-BCK-17A'!H29+'P-BCK-19'!H29+'P-BCK-22'!H29+'P-BCK-44A'!H29+'P-BCK-47'!H29+'P-BCK-48'!H29+'P-BCK-50'!H29+'P-BCK-52'!H29+'P-BCK-55'!H29+'P-BCK-57'!H29+'P-BCK-58'!H29+'P-BCK-62'!H29+'P-BCK-66'!H29+'P-BCK-69'!H29+'P-BCK-71'!H29+'P-BCK-74'!H29</f>
        <v>236</v>
      </c>
      <c r="I29" s="445">
        <f>'P-BCK 2'!I29+'P-BCK-4'!I29+'P-BCK -16'!I29+'P-BCK -17'!I29+'P-BCK-17A'!I29+'P-BCK-19'!I29+'P-BCK-22'!I29+'P-BCK-44A'!I29+'P-BCK-47'!I29+'P-BCK-50'!I29+'P-BCK-52'!I29+'P-BCK-55'!I29+'P-BCK-57'!I29+'P-BCK-58'!I29+'P-BCK-62'!I29+'P-BCK-66'!I29+'P-BCK-69'!I29+'P-BCK-71'!I29+'P-BCK-74'!I29</f>
        <v>398.6153062623651</v>
      </c>
      <c r="J29" s="137">
        <f t="shared" si="0"/>
        <v>13.200723327305608</v>
      </c>
      <c r="K29" s="125">
        <f t="shared" si="1"/>
        <v>86.90476190476191</v>
      </c>
      <c r="L29" s="245">
        <f t="shared" si="2"/>
        <v>15.18987341772152</v>
      </c>
      <c r="M29" s="231"/>
      <c r="N29" s="208"/>
    </row>
    <row r="30" spans="1:14" ht="21" customHeight="1">
      <c r="A30" s="126">
        <v>25</v>
      </c>
      <c r="B30" s="124" t="s">
        <v>258</v>
      </c>
      <c r="C30" s="207">
        <f>'P-BCK 2'!C30+'P-BCK-4'!C30+'P-BCK -16'!C30+'P-BCK -17'!C30+'P-BCK-17A'!C30+'P-BCK-19'!C30+'P-BCK-22'!C30+'P-BCK-44A'!C30+'P-BCK-47'!C30+'P-BCK-48'!C30+'P-BCK-50'!C30+'P-BCK-52'!C30+'P-BCK-55'!C30+'P-BCK-57'!C30+'P-BCK-58'!C30+'P-BCK-62'!C30+'P-BCK-66'!C30+'P-BCK-69'!C30+'P-BCK-71'!C30+'P-BCK-74'!C30</f>
        <v>495.61</v>
      </c>
      <c r="D30" s="207">
        <f>'P-BCK 2'!D30+'P-BCK-4'!D30+'P-BCK -16'!D30+'P-BCK -17'!D30+'P-BCK-17A'!D30+'P-BCK-19'!D30+'P-BCK-22'!D30+'P-BCK-44A'!D30+'P-BCK-47'!D30+'P-BCK-48'!D30+'P-BCK-50'!D30+'P-BCK-52'!D30+'P-BCK-55'!D30+'P-BCK-57'!D30+'P-BCK-58'!D30+'P-BCK-62'!D30+'P-BCK-66'!D30+'P-BCK-69'!D30+'P-BCK-71'!D30+'P-BCK-74'!D30</f>
        <v>21133</v>
      </c>
      <c r="E30" s="207">
        <f>'P-BCK 2'!E30+'P-BCK-4'!E30+'P-BCK -16'!E30+'P-BCK -17'!E30+'P-BCK-17A'!E30+'P-BCK-19'!E30+'P-BCK-22'!E30+'P-BCK-44A'!E30+'P-BCK-47'!E30+'P-BCK-48'!E30+'P-BCK-50'!E30+'P-BCK-52'!E30+'P-BCK-55'!E30+'P-BCK-57'!E30+'P-BCK-58'!E30+'P-BCK-62'!E30+'P-BCK-66'!E30+'P-BCK-69'!E30+'P-BCK-71'!E30+'P-BCK-74'!E30</f>
        <v>429.59999999999997</v>
      </c>
      <c r="F30" s="207">
        <f>'P-BCK 2'!F30+'P-BCK-4'!F30+'P-BCK -16'!F30+'P-BCK -17'!F30+'P-BCK-17A'!F30+'P-BCK-19'!F30+'P-BCK-22'!F30+'P-BCK-44A'!F30+'P-BCK-47'!F30+'P-BCK-48'!F30+'P-BCK-50'!F30+'P-BCK-52'!F30+'P-BCK-55'!F30+'P-BCK-57'!F30+'P-BCK-58'!F30+'P-BCK-62'!F30+'P-BCK-66'!F30+'P-BCK-69'!F30+'P-BCK-71'!F30+'P-BCK-74'!F30</f>
        <v>29.21</v>
      </c>
      <c r="G30" s="207">
        <f>'P-BCK 2'!G30+'P-BCK-4'!G30+'P-BCK -16'!G30+'P-BCK -17'!G30+'P-BCK-17A'!G30+'P-BCK-19'!G30+'P-BCK-22'!G30+'P-BCK-44A'!G30+'P-BCK-47'!G30+'P-BCK-48'!G30+'P-BCK-50'!G30+'P-BCK-52'!G30+'P-BCK-55'!G30+'P-BCK-57'!G30+'P-BCK-58'!G30+'P-BCK-62'!G30+'P-BCK-66'!G30+'P-BCK-69'!G30+'P-BCK-71'!G30+'P-BCK-74'!G30</f>
        <v>429.1600000000001</v>
      </c>
      <c r="H30" s="212">
        <f>'P-BCK 2'!H30+'P-BCK-4'!H30+'P-BCK -16'!H30+'P-BCK -17'!H30+'P-BCK-17A'!H30+'P-BCK-19'!H30+'P-BCK-22'!H30+'P-BCK-44A'!H30+'P-BCK-47'!H30+'P-BCK-48'!H30+'P-BCK-50'!H30+'P-BCK-52'!H30+'P-BCK-55'!H30+'P-BCK-57'!H30+'P-BCK-58'!H30+'P-BCK-62'!H30+'P-BCK-66'!H30+'P-BCK-69'!H30+'P-BCK-71'!H30+'P-BCK-74'!H30</f>
        <v>13821</v>
      </c>
      <c r="I30" s="445">
        <f>'P-BCK 2'!I30+'P-BCK-4'!I30+'P-BCK -16'!I30+'P-BCK -17'!I30+'P-BCK-17A'!I30+'P-BCK-19'!I30+'P-BCK-22'!I30+'P-BCK-44A'!I30+'P-BCK-47'!I30+'P-BCK-50'!I30+'P-BCK-52'!I30+'P-BCK-55'!I30+'P-BCK-57'!I30+'P-BCK-58'!I30+'P-BCK-62'!I30+'P-BCK-66'!I30+'P-BCK-69'!I30+'P-BCK-71'!I30+'P-BCK-74'!I30</f>
        <v>564.3802322131347</v>
      </c>
      <c r="J30" s="137">
        <f t="shared" si="0"/>
        <v>86.59228022033454</v>
      </c>
      <c r="K30" s="125">
        <f t="shared" si="1"/>
        <v>99.89757914338922</v>
      </c>
      <c r="L30" s="245">
        <f t="shared" si="2"/>
        <v>86.6810597042029</v>
      </c>
      <c r="M30" s="231"/>
      <c r="N30" s="208"/>
    </row>
    <row r="31" spans="1:14" ht="21" customHeight="1">
      <c r="A31" s="126">
        <v>26</v>
      </c>
      <c r="B31" s="124" t="s">
        <v>259</v>
      </c>
      <c r="C31" s="207">
        <f>'P-BCK 2'!C31+'P-BCK-4'!C31+'P-BCK -16'!C31+'P-BCK -17'!C31+'P-BCK-17A'!C31+'P-BCK-19'!C31+'P-BCK-22'!C31+'P-BCK-44A'!C31+'P-BCK-47'!C31+'P-BCK-48'!C31+'P-BCK-50'!C31+'P-BCK-52'!C31+'P-BCK-55'!C31+'P-BCK-57'!C31+'P-BCK-58'!C31+'P-BCK-62'!C31+'P-BCK-66'!C31+'P-BCK-69'!C31+'P-BCK-71'!C31+'P-BCK-74'!C31</f>
        <v>179.59000000000003</v>
      </c>
      <c r="D31" s="207">
        <f>'P-BCK 2'!D31+'P-BCK-4'!D31+'P-BCK -16'!D31+'P-BCK -17'!D31+'P-BCK-17A'!D31+'P-BCK-19'!D31+'P-BCK-22'!D31+'P-BCK-44A'!D31+'P-BCK-47'!D31+'P-BCK-48'!D31+'P-BCK-50'!D31+'P-BCK-52'!D31+'P-BCK-55'!D31+'P-BCK-57'!D31+'P-BCK-58'!D31+'P-BCK-62'!D31+'P-BCK-66'!D31+'P-BCK-69'!D31+'P-BCK-71'!D31+'P-BCK-74'!D31</f>
        <v>8051</v>
      </c>
      <c r="E31" s="207">
        <f>'P-BCK 2'!E31+'P-BCK-4'!E31+'P-BCK -16'!E31+'P-BCK -17'!E31+'P-BCK-17A'!E31+'P-BCK-19'!E31+'P-BCK-22'!E31+'P-BCK-44A'!E31+'P-BCK-47'!E31+'P-BCK-48'!E31+'P-BCK-50'!E31+'P-BCK-52'!E31+'P-BCK-55'!E31+'P-BCK-57'!E31+'P-BCK-58'!E31+'P-BCK-62'!E31+'P-BCK-66'!E31+'P-BCK-69'!E31+'P-BCK-71'!E31+'P-BCK-74'!E31</f>
        <v>182.44000000000003</v>
      </c>
      <c r="F31" s="207">
        <f>'P-BCK 2'!F31+'P-BCK-4'!F31+'P-BCK -16'!F31+'P-BCK -17'!F31+'P-BCK-17A'!F31+'P-BCK-19'!F31+'P-BCK-22'!F31+'P-BCK-44A'!F31+'P-BCK-47'!F31+'P-BCK-48'!F31+'P-BCK-50'!F31+'P-BCK-52'!F31+'P-BCK-55'!F31+'P-BCK-57'!F31+'P-BCK-58'!F31+'P-BCK-62'!F31+'P-BCK-66'!F31+'P-BCK-69'!F31+'P-BCK-71'!F31+'P-BCK-74'!F31</f>
        <v>57.81</v>
      </c>
      <c r="G31" s="207">
        <f>'P-BCK 2'!G31+'P-BCK-4'!G31+'P-BCK -16'!G31+'P-BCK -17'!G31+'P-BCK-17A'!G31+'P-BCK-19'!G31+'P-BCK-22'!G31+'P-BCK-44A'!G31+'P-BCK-47'!G31+'P-BCK-48'!G31+'P-BCK-50'!G31+'P-BCK-52'!G31+'P-BCK-55'!G31+'P-BCK-57'!G31+'P-BCK-58'!G31+'P-BCK-62'!G31+'P-BCK-66'!G31+'P-BCK-69'!G31+'P-BCK-71'!G31+'P-BCK-74'!G31</f>
        <v>186.11000000000004</v>
      </c>
      <c r="H31" s="212">
        <f>'P-BCK 2'!H31+'P-BCK-4'!H31+'P-BCK -16'!H31+'P-BCK -17'!H31+'P-BCK-17A'!H31+'P-BCK-19'!H31+'P-BCK-22'!H31+'P-BCK-44A'!H31+'P-BCK-47'!H31+'P-BCK-48'!H31+'P-BCK-50'!H31+'P-BCK-52'!H31+'P-BCK-55'!H31+'P-BCK-57'!H31+'P-BCK-58'!H31+'P-BCK-62'!H31+'P-BCK-66'!H31+'P-BCK-69'!H31+'P-BCK-71'!H31+'P-BCK-74'!H31</f>
        <v>7583</v>
      </c>
      <c r="I31" s="445">
        <f>'P-BCK 2'!I31+'P-BCK-4'!I31+'P-BCK -16'!I31+'P-BCK -17'!I31+'P-BCK-17A'!I31+'P-BCK-19'!I31+'P-BCK-22'!I31+'P-BCK-44A'!I31+'P-BCK-47'!I31+'P-BCK-50'!I31+'P-BCK-52'!I31+'P-BCK-55'!I31+'P-BCK-57'!I31+'P-BCK-58'!I31+'P-BCK-62'!I31+'P-BCK-66'!I31+'P-BCK-69'!I31+'P-BCK-71'!I31+'P-BCK-74'!I31</f>
        <v>820.7747760472678</v>
      </c>
      <c r="J31" s="137">
        <f t="shared" si="0"/>
        <v>103.63049167548306</v>
      </c>
      <c r="K31" s="125">
        <f t="shared" si="1"/>
        <v>102.0116202587152</v>
      </c>
      <c r="L31" s="245">
        <f t="shared" si="2"/>
        <v>101.5869480483323</v>
      </c>
      <c r="M31" s="231"/>
      <c r="N31" s="208"/>
    </row>
    <row r="32" spans="1:14" ht="21" customHeight="1" thickBot="1">
      <c r="A32" s="127"/>
      <c r="B32" s="128" t="s">
        <v>260</v>
      </c>
      <c r="C32" s="129">
        <f aca="true" t="shared" si="3" ref="C32:H32">SUM(C6:C31)</f>
        <v>10525.890000000001</v>
      </c>
      <c r="D32" s="130">
        <f t="shared" si="3"/>
        <v>733385</v>
      </c>
      <c r="E32" s="129">
        <f t="shared" si="3"/>
        <v>8176.549999999997</v>
      </c>
      <c r="F32" s="129">
        <f t="shared" si="3"/>
        <v>766.5800000000002</v>
      </c>
      <c r="G32" s="129">
        <f t="shared" si="3"/>
        <v>7880.399999999998</v>
      </c>
      <c r="H32" s="130">
        <f t="shared" si="3"/>
        <v>650955</v>
      </c>
      <c r="I32" s="445">
        <f>'P-BCK-47'!I32+'P-BCK-50'!I32+'P-BCK-52'!I32+'P-BCK-55'!I32+'P-BCK-57'!I32+'P-BCK-62'!I32+'P-BCK-74'!I32</f>
        <v>361</v>
      </c>
      <c r="J32" s="139">
        <f t="shared" si="0"/>
        <v>74.86682836320726</v>
      </c>
      <c r="K32" s="131">
        <f>IF(E32&gt;0,(G32/E32)*100,0)</f>
        <v>96.3780567598804</v>
      </c>
      <c r="L32" s="384">
        <f t="shared" si="2"/>
        <v>77.68036717085202</v>
      </c>
      <c r="M32" s="232"/>
      <c r="N32" s="208"/>
    </row>
    <row r="33" ht="22.5" customHeight="1">
      <c r="J33" s="284"/>
    </row>
  </sheetData>
  <mergeCells count="1">
    <mergeCell ref="A3:L3"/>
  </mergeCells>
  <printOptions horizontalCentered="1"/>
  <pageMargins left="0.75" right="0.75" top="1.31" bottom="1" header="0.5" footer="0.5"/>
  <pageSetup horizontalDpi="600" verticalDpi="600" orientation="portrait" paperSize="9" scale="85" r:id="rId1"/>
  <headerFooter alignWithMargins="0">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adp</dc:title>
  <dc:subject/>
  <dc:creator>SOCIAL</dc:creator>
  <cp:keywords/>
  <dc:description/>
  <cp:lastModifiedBy>nbranch</cp:lastModifiedBy>
  <cp:lastPrinted>2012-04-05T10:52:31Z</cp:lastPrinted>
  <dcterms:created xsi:type="dcterms:W3CDTF">2001-01-22T07:44:28Z</dcterms:created>
  <dcterms:modified xsi:type="dcterms:W3CDTF">2013-01-24T10:31:08Z</dcterms:modified>
  <cp:category/>
  <cp:version/>
  <cp:contentType/>
  <cp:contentStatus/>
</cp:coreProperties>
</file>