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935" windowHeight="7950" activeTab="4"/>
  </bookViews>
  <sheets>
    <sheet name="Sum-G" sheetId="1" r:id="rId1"/>
    <sheet name="Summary" sheetId="2" r:id="rId2"/>
    <sheet name="92 Non Plan" sheetId="3" r:id="rId3"/>
    <sheet name="95 Non Plan " sheetId="4" r:id="rId4"/>
    <sheet name="96 Non Plan " sheetId="5" r:id="rId5"/>
  </sheets>
  <definedNames>
    <definedName name="dd">'Summary'!$D$11</definedName>
    <definedName name="_xlnm.Print_Area" localSheetId="2">'92 Non Plan'!$A$1:$G$43</definedName>
    <definedName name="_xlnm.Print_Area" localSheetId="4">'96 Non Plan '!$A$1:$G$24</definedName>
    <definedName name="_xlnm.Print_Area" localSheetId="1">'Summary'!$A$1:$G$31</definedName>
  </definedNames>
  <calcPr fullCalcOnLoad="1"/>
</workbook>
</file>

<file path=xl/sharedStrings.xml><?xml version="1.0" encoding="utf-8"?>
<sst xmlns="http://schemas.openxmlformats.org/spreadsheetml/2006/main" count="187" uniqueCount="110">
  <si>
    <t xml:space="preserve">092 : 2235 : 02 : 001 : 01 ( SCW-(1) Directorate of Social Defence ) </t>
  </si>
  <si>
    <t xml:space="preserve">092 : 2235 : 02 : 101 : 01 ( SCW-6 Scholarship for physically handicapped Students ) </t>
  </si>
  <si>
    <t xml:space="preserve">092 : 2235 : 02 : 101 : 02 ( SCW-7 Supply of prostence Educational and auditory aid,to the Handicapped. ) </t>
  </si>
  <si>
    <t xml:space="preserve">092 : 2235 : 02 : 101 : 03 ( SCW-8 scheme for physically Handicapped. ) </t>
  </si>
  <si>
    <t xml:space="preserve">092 : 2235 : 02 : 101 : 05 ( SCW-14 Home for Aged and intirm ) </t>
  </si>
  <si>
    <t>101  :  Welfare of Physically Handicapped</t>
  </si>
  <si>
    <t>001  :  Direction &amp; Administration</t>
  </si>
  <si>
    <t>102  :  Child Welfare</t>
  </si>
  <si>
    <t xml:space="preserve">104  :  Welfare of Aged, Infirm and Destitute </t>
  </si>
  <si>
    <t xml:space="preserve">092 : 2235 : 02 : 104 : 02 ( SCW-39 Welfare for Poor Destitute ) </t>
  </si>
  <si>
    <t>106  :  Correctional Services</t>
  </si>
  <si>
    <t xml:space="preserve">092 : 2235 : 02 : 106 : 02 ( SCW-18-Implementation of International Year of Child Programme for Welfare of Children ) </t>
  </si>
  <si>
    <t>200  :  Other Programme</t>
  </si>
  <si>
    <t>800  :  Other Expenditure</t>
  </si>
  <si>
    <t xml:space="preserve">092 : 2235 : 02 : 800 : 01 ( SCW-23 Eradication of Beggery Rehabilitation programme for beggars ) </t>
  </si>
  <si>
    <t xml:space="preserve">095 : 2235 : 02 : 101 : 01 ( SCW-6 Scheduled Castes Sub-Plan Scholarships for Physically Handicapped Students. ) </t>
  </si>
  <si>
    <t>796  :  Tribal Area Sub Plan</t>
  </si>
  <si>
    <t xml:space="preserve">096 : 2235 : 02 : 796 : 05 ( SCW-8 Scheme for Welfare of physically handicapped ) </t>
  </si>
  <si>
    <t xml:space="preserve">096 : 2235 : 02 : 796 : 11 ( SCW-6-Scholarship for Physically handicapped ) </t>
  </si>
  <si>
    <t xml:space="preserve">096 : 2235 : 02 : 796 : 13 ( SCW-21-Establishment of an institution under Children Act. and expansion of existing institution ) </t>
  </si>
  <si>
    <t>Summary</t>
  </si>
  <si>
    <t xml:space="preserve">092 : 2235 : 02 : 102 : 04 ( SCW-10-A Setting of machinary for implementation of Social legislation and social reform under Child Marraige Restrain Act. )  </t>
  </si>
  <si>
    <t xml:space="preserve">092 : 2235 : 02 : 106 : 01 ( SCW-24-Welfare of Personers(Liason Service) in the Central Prison ) </t>
  </si>
  <si>
    <t xml:space="preserve">092 : 2235 : 02 : 200 : 01 ( SCW-34 Cash Assistance to infirm and Aged persons(Antyodaya) ) </t>
  </si>
  <si>
    <t>Total 92 Non Plan</t>
  </si>
  <si>
    <t>Total 95 Non Plan</t>
  </si>
  <si>
    <t>Total 96 Non Plan</t>
  </si>
  <si>
    <t>Grand Total  Non Plan</t>
  </si>
  <si>
    <t xml:space="preserve">092 : 2049 : 60 : 101 : 01 ( Interest of G.P.F. to employees of Physically Handicapped Voluntary Institution ) </t>
  </si>
  <si>
    <t>2049  :  Interest of G.P.F</t>
  </si>
  <si>
    <t xml:space="preserve">096 : 2235 : 02 : 796 : 01 ( Antyodaya ) </t>
  </si>
  <si>
    <t>Social Defence Department, Gujarat State, Gandhinagar</t>
  </si>
  <si>
    <t>Demand No.  92  Non Plan</t>
  </si>
  <si>
    <t>Name of the Scheme</t>
  </si>
  <si>
    <t xml:space="preserve">% against Grant Allocation </t>
  </si>
  <si>
    <t>Sr. No.</t>
  </si>
  <si>
    <t>Demand No.  95  Non Plan</t>
  </si>
  <si>
    <t>Demand No.  96  Non Plan</t>
  </si>
  <si>
    <t>SUMMARY</t>
  </si>
  <si>
    <t>Total  001</t>
  </si>
  <si>
    <t>Total  101</t>
  </si>
  <si>
    <t>Total  102</t>
  </si>
  <si>
    <t>Total  104</t>
  </si>
  <si>
    <t>Total  106</t>
  </si>
  <si>
    <t>Total  200</t>
  </si>
  <si>
    <t>Total  800</t>
  </si>
  <si>
    <t>Total  2049</t>
  </si>
  <si>
    <t>Total  796</t>
  </si>
  <si>
    <t xml:space="preserve"> Grand  Total  Non Plan</t>
  </si>
  <si>
    <t>Demand No. 92 NP</t>
  </si>
  <si>
    <t>Demand No. 95 NP</t>
  </si>
  <si>
    <t>Demand No. 96  NP</t>
  </si>
  <si>
    <t>Demand No.  92  NP</t>
  </si>
  <si>
    <t>Total 92 NP</t>
  </si>
  <si>
    <t>Demand No.  95  NP</t>
  </si>
  <si>
    <t>Total 95 NP</t>
  </si>
  <si>
    <t>Demand No.  96  NP</t>
  </si>
  <si>
    <t>Total 96 NP</t>
  </si>
  <si>
    <t>Social Justice and Empowerment Department</t>
  </si>
  <si>
    <t>Year 2012-13 : Statement 1 (A) Non Plan</t>
  </si>
  <si>
    <t>092 : 2235 : 02 : 102 : 03 ( SCW-4-Juvenile Branch )                  - (C.S.S.)</t>
  </si>
  <si>
    <t>095 : 2235 : 02 : 200 : 03 ( SCW-35 Cash Assistance to Infirm and Old Aged persons(Antyodaya) GIA to Others)</t>
  </si>
  <si>
    <t>Gross Total 92 Non Plan</t>
  </si>
  <si>
    <t>Gross Total 92 NP</t>
  </si>
  <si>
    <r>
      <t xml:space="preserve">( </t>
    </r>
    <r>
      <rPr>
        <b/>
        <sz val="14"/>
        <color indexed="8"/>
        <rFont val="Rupee Foradian"/>
        <family val="2"/>
      </rPr>
      <t>Rs.</t>
    </r>
    <r>
      <rPr>
        <b/>
        <sz val="14"/>
        <color indexed="8"/>
        <rFont val="Calibri"/>
        <family val="2"/>
      </rPr>
      <t xml:space="preserve"> In Thousands )</t>
    </r>
  </si>
  <si>
    <r>
      <t xml:space="preserve">( </t>
    </r>
    <r>
      <rPr>
        <b/>
        <sz val="14"/>
        <color indexed="8"/>
        <rFont val="Rupee Foradian"/>
        <family val="0"/>
      </rPr>
      <t>Rs.</t>
    </r>
    <r>
      <rPr>
        <b/>
        <sz val="14"/>
        <color indexed="8"/>
        <rFont val="Calibri"/>
        <family val="2"/>
      </rPr>
      <t xml:space="preserve"> In Thousands )</t>
    </r>
  </si>
  <si>
    <t>% against Original Estimates</t>
  </si>
  <si>
    <t>Year 2013-14 : Statement 1 (A) Non Plan</t>
  </si>
  <si>
    <t>096: 2235: 02: 796: 16 (SCW-4 Juvenile Branch Create One Observation Home at Valsad- (C.S.S.)</t>
  </si>
  <si>
    <t xml:space="preserve">Total </t>
  </si>
  <si>
    <t xml:space="preserve">જોગવાઇ અને ખર્ચની વિગત દર્શાવતુ પત્રક </t>
  </si>
  <si>
    <t xml:space="preserve">સમરી  આયોજન બહાર </t>
  </si>
  <si>
    <t xml:space="preserve">( રૂા. લાખમાં) </t>
  </si>
  <si>
    <t xml:space="preserve">ક્રમ </t>
  </si>
  <si>
    <t xml:space="preserve">યોજનાની વિગત </t>
  </si>
  <si>
    <t xml:space="preserve">જોગવાઇ </t>
  </si>
  <si>
    <t xml:space="preserve">જોગવાઇ સામે ખર્ચની ટકાવારી </t>
  </si>
  <si>
    <t xml:space="preserve">ગ્રાન્ટ સામે ખર્ચની ટકાવારી </t>
  </si>
  <si>
    <t xml:space="preserve">અમલી કરણ શાખા / કચેરી </t>
  </si>
  <si>
    <t xml:space="preserve">નિર્દેશ અને વહીવટ પગાર ભથ્થા </t>
  </si>
  <si>
    <t xml:space="preserve">હિસાબી શાખા અને સમાજ સુરક્ષા અધિકારીશ્રીઓ </t>
  </si>
  <si>
    <t xml:space="preserve">જનરલ </t>
  </si>
  <si>
    <t xml:space="preserve">એસ.સી. </t>
  </si>
  <si>
    <t xml:space="preserve">એ.સ.ટી </t>
  </si>
  <si>
    <t xml:space="preserve">કૂલ </t>
  </si>
  <si>
    <t xml:space="preserve">વિકલાંગોનું કલ્યાણ </t>
  </si>
  <si>
    <t xml:space="preserve">અપંગ શાખા અને સમાજ સુરક્ષા અધિકારીશ્રીઓ </t>
  </si>
  <si>
    <t xml:space="preserve">બાળ કલ્યાણ </t>
  </si>
  <si>
    <t xml:space="preserve">સીપીડી શાખા, આઇસીપીએસ, અને સમાજ સુરક્ષા અધિકારીશ્રીઓ </t>
  </si>
  <si>
    <t xml:space="preserve">વૃધ્ધો અશકત અને નિરાધારોનું કલ્યાણ </t>
  </si>
  <si>
    <t xml:space="preserve">વૃધ્ધ શાખા, અને સમાજ સુરક્ષા અધિકારીશ્રીઓ </t>
  </si>
  <si>
    <t xml:space="preserve">સુધારાલક્ષી સેવાઓ </t>
  </si>
  <si>
    <t xml:space="preserve">મધ્યસ્થ જેલ અમદાવાદ, વડોદરા, જૂનાગઢ </t>
  </si>
  <si>
    <t xml:space="preserve">વૃધ્ધ સહાય અને સંકટ મોચન યોજના </t>
  </si>
  <si>
    <t xml:space="preserve">વૃધ્ધ શાખા અને કલેકટરશ્રીઓ </t>
  </si>
  <si>
    <t xml:space="preserve">ભિક્ષા નાબૂદી અને ભિક્ષુકોના પુનઃ સ્થાપન </t>
  </si>
  <si>
    <t xml:space="preserve">સીપીડી શાખા અને સમાજસુરક્ષ અધિકારીશ્રીઓ </t>
  </si>
  <si>
    <t xml:space="preserve">જી.પી.એફ.નું વ્યાજ                  જનરલ </t>
  </si>
  <si>
    <t xml:space="preserve">ડી.પી.સેલ </t>
  </si>
  <si>
    <t xml:space="preserve">એકંદરે કૂલ આયોજન બહાર </t>
  </si>
  <si>
    <t xml:space="preserve"> Grand  Total   Plan</t>
  </si>
  <si>
    <t xml:space="preserve">ગ્રાન્ટ ફાળવણી ૪/૧૩ થી ૧૨/૧૩ </t>
  </si>
  <si>
    <t xml:space="preserve">ખર્ચ ૯/૨૦૧૩ અંતિત  </t>
  </si>
  <si>
    <t xml:space="preserve">ઓકટોબર - ૨૦૧૩ અંતિત </t>
  </si>
  <si>
    <t>Non Plan 2014-15</t>
  </si>
  <si>
    <t>Year 2014-15 : Statement 1 (A) Non Plan</t>
  </si>
  <si>
    <t>Provision 2014-15</t>
  </si>
  <si>
    <t>Grant Allocation April - 14 to Mar - 15</t>
  </si>
  <si>
    <t>Expenditure Mar - 15</t>
  </si>
  <si>
    <t>Expenditure for the Month : March - 2015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</si>
</sst>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7000447]0"/>
    <numFmt numFmtId="177" formatCode="0;[Red]0"/>
    <numFmt numFmtId="178" formatCode="0.0;[Red]0.0"/>
    <numFmt numFmtId="179" formatCode="0.00;[Red]0.0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7000447]0.00"/>
    <numFmt numFmtId="187" formatCode="[$-7000447]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6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20"/>
      <color indexed="8"/>
      <name val="Calibri"/>
      <family val="2"/>
    </font>
    <font>
      <u val="single"/>
      <sz val="18"/>
      <color indexed="12"/>
      <name val="Calibri"/>
      <family val="2"/>
    </font>
    <font>
      <b/>
      <u val="single"/>
      <sz val="18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u val="single"/>
      <sz val="16"/>
      <color theme="10"/>
      <name val="Calibri"/>
      <family val="2"/>
    </font>
    <font>
      <u val="single"/>
      <sz val="14"/>
      <color theme="10"/>
      <name val="Calibri"/>
      <family val="2"/>
    </font>
    <font>
      <b/>
      <sz val="20"/>
      <color theme="1"/>
      <name val="Calibri"/>
      <family val="2"/>
    </font>
    <font>
      <u val="single"/>
      <sz val="18"/>
      <color theme="10"/>
      <name val="Calibri"/>
      <family val="2"/>
    </font>
    <font>
      <b/>
      <u val="single"/>
      <sz val="18"/>
      <color theme="1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179" fontId="55" fillId="0" borderId="0" xfId="0" applyNumberFormat="1" applyFont="1" applyFill="1" applyBorder="1" applyAlignment="1">
      <alignment vertical="center"/>
    </xf>
    <xf numFmtId="179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right" vertical="center"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179" fontId="56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left" vertical="center" wrapText="1"/>
    </xf>
    <xf numFmtId="2" fontId="56" fillId="0" borderId="11" xfId="0" applyNumberFormat="1" applyFont="1" applyFill="1" applyBorder="1" applyAlignment="1">
      <alignment vertical="center"/>
    </xf>
    <xf numFmtId="179" fontId="56" fillId="0" borderId="11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right"/>
    </xf>
    <xf numFmtId="177" fontId="56" fillId="0" borderId="11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9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 vertical="center"/>
    </xf>
    <xf numFmtId="179" fontId="59" fillId="0" borderId="11" xfId="0" applyNumberFormat="1" applyFont="1" applyFill="1" applyBorder="1" applyAlignment="1">
      <alignment vertical="center"/>
    </xf>
    <xf numFmtId="2" fontId="59" fillId="0" borderId="11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177" fontId="61" fillId="0" borderId="11" xfId="0" applyNumberFormat="1" applyFont="1" applyFill="1" applyBorder="1" applyAlignment="1">
      <alignment vertical="center"/>
    </xf>
    <xf numFmtId="179" fontId="61" fillId="0" borderId="11" xfId="0" applyNumberFormat="1" applyFont="1" applyFill="1" applyBorder="1" applyAlignment="1">
      <alignment vertical="center"/>
    </xf>
    <xf numFmtId="2" fontId="61" fillId="0" borderId="11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62" fillId="0" borderId="0" xfId="53" applyFont="1" applyFill="1" applyAlignment="1" applyProtection="1">
      <alignment horizontal="right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Alignment="1">
      <alignment horizontal="left" vertical="center"/>
    </xf>
    <xf numFmtId="179" fontId="57" fillId="0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63" fillId="0" borderId="10" xfId="53" applyFont="1" applyFill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horizontal="center" vertical="center"/>
    </xf>
    <xf numFmtId="179" fontId="55" fillId="0" borderId="12" xfId="0" applyNumberFormat="1" applyFont="1" applyFill="1" applyBorder="1" applyAlignment="1">
      <alignment vertical="center"/>
    </xf>
    <xf numFmtId="0" fontId="62" fillId="0" borderId="0" xfId="53" applyFont="1" applyFill="1" applyAlignment="1" applyProtection="1">
      <alignment horizontal="right" vertical="center"/>
      <protection/>
    </xf>
    <xf numFmtId="0" fontId="6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13" xfId="0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179" fontId="55" fillId="0" borderId="13" xfId="0" applyNumberFormat="1" applyFont="1" applyFill="1" applyBorder="1" applyAlignment="1">
      <alignment vertical="center"/>
    </xf>
    <xf numFmtId="179" fontId="55" fillId="0" borderId="0" xfId="0" applyNumberFormat="1" applyFont="1" applyFill="1" applyAlignment="1">
      <alignment/>
    </xf>
    <xf numFmtId="179" fontId="55" fillId="0" borderId="10" xfId="0" applyNumberFormat="1" applyFont="1" applyFill="1" applyBorder="1" applyAlignment="1">
      <alignment vertical="center"/>
    </xf>
    <xf numFmtId="177" fontId="56" fillId="0" borderId="0" xfId="0" applyNumberFormat="1" applyFont="1" applyFill="1" applyAlignment="1">
      <alignment/>
    </xf>
    <xf numFmtId="0" fontId="56" fillId="0" borderId="14" xfId="0" applyFont="1" applyFill="1" applyBorder="1" applyAlignment="1">
      <alignment horizontal="right" vertical="center" wrapText="1"/>
    </xf>
    <xf numFmtId="179" fontId="56" fillId="0" borderId="14" xfId="0" applyNumberFormat="1" applyFont="1" applyFill="1" applyBorder="1" applyAlignment="1">
      <alignment vertical="center"/>
    </xf>
    <xf numFmtId="0" fontId="65" fillId="0" borderId="10" xfId="53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 horizontal="right" vertical="center"/>
    </xf>
    <xf numFmtId="0" fontId="66" fillId="0" borderId="10" xfId="53" applyFont="1" applyFill="1" applyBorder="1" applyAlignment="1" applyProtection="1">
      <alignment horizontal="center" vertical="center" wrapText="1"/>
      <protection/>
    </xf>
    <xf numFmtId="2" fontId="56" fillId="0" borderId="0" xfId="0" applyNumberFormat="1" applyFont="1" applyFill="1" applyAlignment="1">
      <alignment/>
    </xf>
    <xf numFmtId="177" fontId="56" fillId="0" borderId="10" xfId="0" applyNumberFormat="1" applyFont="1" applyFill="1" applyBorder="1" applyAlignment="1">
      <alignment vertical="center"/>
    </xf>
    <xf numFmtId="177" fontId="57" fillId="0" borderId="10" xfId="0" applyNumberFormat="1" applyFont="1" applyFill="1" applyBorder="1" applyAlignment="1">
      <alignment vertical="center"/>
    </xf>
    <xf numFmtId="177" fontId="55" fillId="0" borderId="12" xfId="0" applyNumberFormat="1" applyFont="1" applyFill="1" applyBorder="1" applyAlignment="1">
      <alignment vertical="center"/>
    </xf>
    <xf numFmtId="177" fontId="56" fillId="0" borderId="14" xfId="0" applyNumberFormat="1" applyFont="1" applyFill="1" applyBorder="1" applyAlignment="1">
      <alignment vertical="center"/>
    </xf>
    <xf numFmtId="177" fontId="55" fillId="0" borderId="13" xfId="0" applyNumberFormat="1" applyFont="1" applyFill="1" applyBorder="1" applyAlignment="1">
      <alignment vertical="center"/>
    </xf>
    <xf numFmtId="177" fontId="55" fillId="0" borderId="15" xfId="0" applyNumberFormat="1" applyFont="1" applyFill="1" applyBorder="1" applyAlignment="1">
      <alignment vertical="center"/>
    </xf>
    <xf numFmtId="177" fontId="55" fillId="0" borderId="10" xfId="0" applyNumberFormat="1" applyFont="1" applyFill="1" applyBorder="1" applyAlignment="1">
      <alignment vertical="center"/>
    </xf>
    <xf numFmtId="0" fontId="56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8" xfId="0" applyFont="1" applyFill="1" applyBorder="1" applyAlignment="1">
      <alignment horizontal="right" vertical="center" wrapText="1"/>
    </xf>
    <xf numFmtId="177" fontId="56" fillId="0" borderId="18" xfId="0" applyNumberFormat="1" applyFont="1" applyFill="1" applyBorder="1" applyAlignment="1">
      <alignment vertical="center"/>
    </xf>
    <xf numFmtId="179" fontId="56" fillId="0" borderId="18" xfId="0" applyNumberFormat="1" applyFont="1" applyFill="1" applyBorder="1" applyAlignment="1">
      <alignment vertical="center"/>
    </xf>
    <xf numFmtId="177" fontId="56" fillId="0" borderId="10" xfId="0" applyNumberFormat="1" applyFont="1" applyFill="1" applyBorder="1" applyAlignment="1">
      <alignment/>
    </xf>
    <xf numFmtId="179" fontId="55" fillId="0" borderId="11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176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/>
    </xf>
    <xf numFmtId="186" fontId="56" fillId="0" borderId="10" xfId="0" applyNumberFormat="1" applyFont="1" applyFill="1" applyBorder="1" applyAlignment="1">
      <alignment horizontal="right" vertical="center"/>
    </xf>
    <xf numFmtId="186" fontId="56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 vertical="center"/>
    </xf>
    <xf numFmtId="186" fontId="55" fillId="0" borderId="12" xfId="0" applyNumberFormat="1" applyFont="1" applyFill="1" applyBorder="1" applyAlignment="1">
      <alignment vertical="center"/>
    </xf>
    <xf numFmtId="186" fontId="55" fillId="0" borderId="18" xfId="0" applyNumberFormat="1" applyFont="1" applyFill="1" applyBorder="1" applyAlignment="1">
      <alignment vertical="center"/>
    </xf>
    <xf numFmtId="179" fontId="56" fillId="0" borderId="1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/>
    </xf>
    <xf numFmtId="179" fontId="55" fillId="0" borderId="18" xfId="0" applyNumberFormat="1" applyFont="1" applyFill="1" applyBorder="1" applyAlignment="1">
      <alignment vertical="center"/>
    </xf>
    <xf numFmtId="186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/>
    </xf>
    <xf numFmtId="186" fontId="55" fillId="0" borderId="10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/>
    </xf>
    <xf numFmtId="177" fontId="56" fillId="0" borderId="11" xfId="0" applyNumberFormat="1" applyFont="1" applyFill="1" applyBorder="1" applyAlignment="1">
      <alignment/>
    </xf>
    <xf numFmtId="177" fontId="55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 vertical="center"/>
    </xf>
    <xf numFmtId="186" fontId="68" fillId="0" borderId="10" xfId="0" applyNumberFormat="1" applyFont="1" applyFill="1" applyBorder="1" applyAlignment="1">
      <alignment horizontal="right" vertical="center"/>
    </xf>
    <xf numFmtId="186" fontId="67" fillId="0" borderId="10" xfId="0" applyNumberFormat="1" applyFont="1" applyFill="1" applyBorder="1" applyAlignment="1">
      <alignment vertical="center"/>
    </xf>
    <xf numFmtId="186" fontId="68" fillId="0" borderId="18" xfId="0" applyNumberFormat="1" applyFont="1" applyFill="1" applyBorder="1" applyAlignment="1">
      <alignment vertical="center"/>
    </xf>
    <xf numFmtId="177" fontId="55" fillId="0" borderId="11" xfId="0" applyNumberFormat="1" applyFont="1" applyFill="1" applyBorder="1" applyAlignment="1">
      <alignment vertical="center"/>
    </xf>
    <xf numFmtId="177" fontId="35" fillId="0" borderId="10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55" fillId="0" borderId="19" xfId="0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2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F48" sqref="F48"/>
    </sheetView>
  </sheetViews>
  <sheetFormatPr defaultColWidth="9.140625" defaultRowHeight="15"/>
  <cols>
    <col min="2" max="2" width="47.421875" style="0" customWidth="1"/>
    <col min="3" max="3" width="14.28125" style="0" customWidth="1"/>
    <col min="4" max="4" width="13.28125" style="0" customWidth="1"/>
    <col min="5" max="5" width="12.421875" style="0" customWidth="1"/>
    <col min="6" max="6" width="12.00390625" style="0" customWidth="1"/>
    <col min="7" max="7" width="11.140625" style="0" customWidth="1"/>
    <col min="8" max="8" width="18.140625" style="0" customWidth="1"/>
  </cols>
  <sheetData>
    <row r="1" spans="1:8" ht="26.25">
      <c r="A1" s="106" t="s">
        <v>70</v>
      </c>
      <c r="B1" s="106"/>
      <c r="C1" s="106"/>
      <c r="D1" s="106"/>
      <c r="E1" s="106"/>
      <c r="F1" s="106"/>
      <c r="G1" s="106"/>
      <c r="H1" s="106"/>
    </row>
    <row r="2" spans="1:8" ht="26.25">
      <c r="A2" s="106" t="s">
        <v>103</v>
      </c>
      <c r="B2" s="106"/>
      <c r="C2" s="106"/>
      <c r="D2" s="106"/>
      <c r="E2" s="106"/>
      <c r="F2" s="106"/>
      <c r="G2" s="106"/>
      <c r="H2" s="106"/>
    </row>
    <row r="3" spans="1:8" ht="28.5">
      <c r="A3" s="107" t="s">
        <v>71</v>
      </c>
      <c r="B3" s="107"/>
      <c r="C3" s="107"/>
      <c r="D3" s="107"/>
      <c r="E3" s="107"/>
      <c r="F3" s="107"/>
      <c r="G3" s="107"/>
      <c r="H3" s="107"/>
    </row>
    <row r="4" spans="1:8" ht="18.75">
      <c r="A4" s="108" t="s">
        <v>72</v>
      </c>
      <c r="B4" s="108"/>
      <c r="C4" s="108"/>
      <c r="D4" s="108"/>
      <c r="E4" s="108"/>
      <c r="F4" s="108"/>
      <c r="G4" s="108"/>
      <c r="H4" s="108"/>
    </row>
    <row r="5" spans="1:8" ht="105">
      <c r="A5" s="34" t="s">
        <v>73</v>
      </c>
      <c r="B5" s="34" t="s">
        <v>74</v>
      </c>
      <c r="C5" s="34" t="s">
        <v>75</v>
      </c>
      <c r="D5" s="34" t="s">
        <v>101</v>
      </c>
      <c r="E5" s="34" t="s">
        <v>102</v>
      </c>
      <c r="F5" s="34" t="s">
        <v>76</v>
      </c>
      <c r="G5" s="34" t="s">
        <v>77</v>
      </c>
      <c r="H5" s="75" t="s">
        <v>78</v>
      </c>
    </row>
    <row r="6" spans="1:8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76"/>
    </row>
    <row r="7" spans="1:8" ht="23.25">
      <c r="A7" s="22"/>
      <c r="B7" s="56"/>
      <c r="C7" s="23"/>
      <c r="D7" s="23"/>
      <c r="E7" s="23"/>
      <c r="F7" s="23"/>
      <c r="G7" s="23"/>
      <c r="H7" s="22"/>
    </row>
    <row r="8" spans="1:8" ht="18.75">
      <c r="A8" s="77">
        <v>1</v>
      </c>
      <c r="B8" s="48" t="s">
        <v>79</v>
      </c>
      <c r="C8" s="60"/>
      <c r="D8" s="60"/>
      <c r="E8" s="60"/>
      <c r="F8" s="14"/>
      <c r="G8" s="14"/>
      <c r="H8" s="103" t="s">
        <v>80</v>
      </c>
    </row>
    <row r="9" spans="1:8" ht="18.75">
      <c r="A9" s="15"/>
      <c r="B9" s="78" t="s">
        <v>81</v>
      </c>
      <c r="C9" s="97">
        <f>Summary!C11/100</f>
        <v>282.87</v>
      </c>
      <c r="D9" s="79">
        <f>Summary!D11/100</f>
        <v>235.53</v>
      </c>
      <c r="E9" s="79">
        <f>Summary!E11/100</f>
        <v>206.41</v>
      </c>
      <c r="F9" s="79">
        <f>E9*100/C9</f>
        <v>72.969915508891</v>
      </c>
      <c r="G9" s="79">
        <f>E9*100/D9</f>
        <v>87.63639451449922</v>
      </c>
      <c r="H9" s="104"/>
    </row>
    <row r="10" spans="1:8" ht="18.75">
      <c r="A10" s="15"/>
      <c r="B10" s="78" t="s">
        <v>82</v>
      </c>
      <c r="C10" s="80">
        <v>0</v>
      </c>
      <c r="D10" s="80">
        <v>0</v>
      </c>
      <c r="E10" s="80">
        <v>0</v>
      </c>
      <c r="F10" s="79">
        <v>0</v>
      </c>
      <c r="G10" s="79">
        <v>0</v>
      </c>
      <c r="H10" s="104"/>
    </row>
    <row r="11" spans="1:8" ht="18.75">
      <c r="A11" s="15"/>
      <c r="B11" s="78" t="s">
        <v>83</v>
      </c>
      <c r="C11" s="80">
        <v>0</v>
      </c>
      <c r="D11" s="80">
        <v>0</v>
      </c>
      <c r="E11" s="79">
        <v>0</v>
      </c>
      <c r="F11" s="79">
        <v>0</v>
      </c>
      <c r="G11" s="79">
        <v>0</v>
      </c>
      <c r="H11" s="104"/>
    </row>
    <row r="12" spans="1:8" ht="18.75">
      <c r="A12" s="15"/>
      <c r="B12" s="78" t="s">
        <v>84</v>
      </c>
      <c r="C12" s="79">
        <f>SUM(C9:C11)</f>
        <v>282.87</v>
      </c>
      <c r="D12" s="79">
        <f>SUM(D9:D11)</f>
        <v>235.53</v>
      </c>
      <c r="E12" s="79">
        <f>SUM(E9:E11)</f>
        <v>206.41</v>
      </c>
      <c r="F12" s="79">
        <f aca="true" t="shared" si="0" ref="F12:F48">E12*100/C12</f>
        <v>72.969915508891</v>
      </c>
      <c r="G12" s="79">
        <f aca="true" t="shared" si="1" ref="G12:G48">E12*100/D12</f>
        <v>87.63639451449922</v>
      </c>
      <c r="H12" s="105"/>
    </row>
    <row r="13" spans="1:8" ht="18.75">
      <c r="A13" s="77">
        <v>2</v>
      </c>
      <c r="B13" s="48" t="s">
        <v>85</v>
      </c>
      <c r="C13" s="80"/>
      <c r="D13" s="80"/>
      <c r="E13" s="14"/>
      <c r="F13" s="79"/>
      <c r="G13" s="79"/>
      <c r="H13" s="103" t="s">
        <v>86</v>
      </c>
    </row>
    <row r="14" spans="1:8" ht="18.75">
      <c r="A14" s="77"/>
      <c r="B14" s="78" t="s">
        <v>81</v>
      </c>
      <c r="C14" s="97">
        <f>Summary!C12/100</f>
        <v>4666.82</v>
      </c>
      <c r="D14" s="79">
        <f>Summary!D12/100</f>
        <v>4588.39</v>
      </c>
      <c r="E14" s="79">
        <f>Summary!E12/100</f>
        <v>4197.09</v>
      </c>
      <c r="F14" s="79">
        <f t="shared" si="0"/>
        <v>89.93468786025602</v>
      </c>
      <c r="G14" s="79">
        <f t="shared" si="1"/>
        <v>91.4719542148771</v>
      </c>
      <c r="H14" s="104"/>
    </row>
    <row r="15" spans="1:8" ht="18.75">
      <c r="A15" s="77"/>
      <c r="B15" s="78" t="s">
        <v>82</v>
      </c>
      <c r="C15" s="99">
        <f>Summary!C23/100</f>
        <v>0.5</v>
      </c>
      <c r="D15" s="80">
        <f>Summary!D23/100</f>
        <v>0.25</v>
      </c>
      <c r="E15" s="80">
        <f>Summary!E23/100</f>
        <v>0.16</v>
      </c>
      <c r="F15" s="79">
        <f t="shared" si="0"/>
        <v>32</v>
      </c>
      <c r="G15" s="79">
        <f t="shared" si="1"/>
        <v>64</v>
      </c>
      <c r="H15" s="104"/>
    </row>
    <row r="16" spans="1:8" ht="18.75">
      <c r="A16" s="77"/>
      <c r="B16" s="78" t="s">
        <v>83</v>
      </c>
      <c r="C16" s="99">
        <f>'96 Non Plan '!C12/100+'96 Non Plan '!C13/100</f>
        <v>21.6</v>
      </c>
      <c r="D16" s="99">
        <f>'96 Non Plan '!D12/100+'96 Non Plan '!D13/100</f>
        <v>21.220000000000002</v>
      </c>
      <c r="E16" s="99">
        <f>'96 Non Plan '!E12/100+'96 Non Plan '!E13/100</f>
        <v>20.279999999999998</v>
      </c>
      <c r="F16" s="79">
        <f t="shared" si="0"/>
        <v>93.88888888888887</v>
      </c>
      <c r="G16" s="79">
        <f t="shared" si="1"/>
        <v>95.5702167766258</v>
      </c>
      <c r="H16" s="104"/>
    </row>
    <row r="17" spans="1:8" ht="18.75">
      <c r="A17" s="77"/>
      <c r="B17" s="78" t="s">
        <v>84</v>
      </c>
      <c r="C17" s="79">
        <f>SUM(C14:C16)</f>
        <v>4688.92</v>
      </c>
      <c r="D17" s="79">
        <f>SUM(D14:D16)</f>
        <v>4609.860000000001</v>
      </c>
      <c r="E17" s="79">
        <f>SUM(E14:E16)</f>
        <v>4217.53</v>
      </c>
      <c r="F17" s="79">
        <f t="shared" si="0"/>
        <v>89.94672547196369</v>
      </c>
      <c r="G17" s="79">
        <f t="shared" si="1"/>
        <v>91.48932939395121</v>
      </c>
      <c r="H17" s="105"/>
    </row>
    <row r="18" spans="1:8" ht="18.75">
      <c r="A18" s="77">
        <v>3</v>
      </c>
      <c r="B18" s="48" t="s">
        <v>87</v>
      </c>
      <c r="C18" s="80"/>
      <c r="D18" s="80"/>
      <c r="E18" s="14"/>
      <c r="F18" s="79"/>
      <c r="G18" s="79"/>
      <c r="H18" s="103" t="s">
        <v>88</v>
      </c>
    </row>
    <row r="19" spans="1:8" ht="18.75">
      <c r="A19" s="15"/>
      <c r="B19" s="78" t="s">
        <v>81</v>
      </c>
      <c r="C19" s="97">
        <f>Summary!C13/100</f>
        <v>153.55</v>
      </c>
      <c r="D19" s="79">
        <f>Summary!D13/100</f>
        <v>143.55</v>
      </c>
      <c r="E19" s="79">
        <f>Summary!E13/100</f>
        <v>133.04</v>
      </c>
      <c r="F19" s="79">
        <f t="shared" si="0"/>
        <v>86.64278736567893</v>
      </c>
      <c r="G19" s="79">
        <f t="shared" si="1"/>
        <v>92.67850923023336</v>
      </c>
      <c r="H19" s="104"/>
    </row>
    <row r="20" spans="1:8" ht="18.75">
      <c r="A20" s="15"/>
      <c r="B20" s="78" t="s">
        <v>82</v>
      </c>
      <c r="C20" s="80">
        <v>0</v>
      </c>
      <c r="D20" s="80">
        <v>0</v>
      </c>
      <c r="E20" s="79">
        <v>0</v>
      </c>
      <c r="F20" s="79">
        <v>0</v>
      </c>
      <c r="G20" s="79">
        <v>0</v>
      </c>
      <c r="H20" s="104"/>
    </row>
    <row r="21" spans="1:8" ht="18.75">
      <c r="A21" s="15"/>
      <c r="B21" s="78" t="s">
        <v>83</v>
      </c>
      <c r="C21" s="99">
        <f>'96 Non Plan '!C14/100+'96 Non Plan '!C15/100</f>
        <v>18.13</v>
      </c>
      <c r="D21" s="80">
        <f>'96 Non Plan '!D14/100+'96 Non Plan '!D15/100</f>
        <v>23.95</v>
      </c>
      <c r="E21" s="80">
        <f>'96 Non Plan '!E14/100+'96 Non Plan '!E15/100</f>
        <v>22.98</v>
      </c>
      <c r="F21" s="79">
        <f t="shared" si="0"/>
        <v>126.75124103695534</v>
      </c>
      <c r="G21" s="79">
        <f t="shared" si="1"/>
        <v>95.9498956158664</v>
      </c>
      <c r="H21" s="104"/>
    </row>
    <row r="22" spans="1:8" ht="18.75">
      <c r="A22" s="15"/>
      <c r="B22" s="78" t="s">
        <v>84</v>
      </c>
      <c r="C22" s="79">
        <f>SUM(C19:C21)</f>
        <v>171.68</v>
      </c>
      <c r="D22" s="79">
        <f>SUM(D19:D21)</f>
        <v>167.5</v>
      </c>
      <c r="E22" s="79">
        <f>SUM(E19:E21)</f>
        <v>156.01999999999998</v>
      </c>
      <c r="F22" s="79">
        <f t="shared" si="0"/>
        <v>90.87837837837836</v>
      </c>
      <c r="G22" s="79">
        <f t="shared" si="1"/>
        <v>93.1462686567164</v>
      </c>
      <c r="H22" s="105"/>
    </row>
    <row r="23" spans="1:8" ht="18.75">
      <c r="A23" s="77">
        <v>4</v>
      </c>
      <c r="B23" s="81" t="s">
        <v>89</v>
      </c>
      <c r="C23" s="80"/>
      <c r="D23" s="80"/>
      <c r="E23" s="14"/>
      <c r="F23" s="79">
        <v>0</v>
      </c>
      <c r="G23" s="79">
        <v>0</v>
      </c>
      <c r="H23" s="103" t="s">
        <v>90</v>
      </c>
    </row>
    <row r="24" spans="1:8" ht="18.75">
      <c r="A24" s="15"/>
      <c r="B24" s="78" t="s">
        <v>81</v>
      </c>
      <c r="C24" s="97">
        <f>Summary!C14/100</f>
        <v>112.15</v>
      </c>
      <c r="D24" s="79">
        <f>Summary!D14/100</f>
        <v>134.55</v>
      </c>
      <c r="E24" s="79">
        <f>Summary!E14/100</f>
        <v>134.2</v>
      </c>
      <c r="F24" s="79">
        <f t="shared" si="0"/>
        <v>119.66116807846632</v>
      </c>
      <c r="G24" s="79">
        <f t="shared" si="1"/>
        <v>99.73987365291711</v>
      </c>
      <c r="H24" s="104"/>
    </row>
    <row r="25" spans="1:8" ht="18.75">
      <c r="A25" s="15"/>
      <c r="B25" s="78" t="s">
        <v>82</v>
      </c>
      <c r="C25" s="80">
        <v>0</v>
      </c>
      <c r="D25" s="80">
        <v>0</v>
      </c>
      <c r="E25" s="80">
        <v>0</v>
      </c>
      <c r="F25" s="79">
        <v>0</v>
      </c>
      <c r="G25" s="79">
        <v>0</v>
      </c>
      <c r="H25" s="104"/>
    </row>
    <row r="26" spans="1:8" ht="18.75">
      <c r="A26" s="15"/>
      <c r="B26" s="78" t="s">
        <v>83</v>
      </c>
      <c r="C26" s="80">
        <v>0</v>
      </c>
      <c r="D26" s="80">
        <v>0</v>
      </c>
      <c r="E26" s="80">
        <v>0</v>
      </c>
      <c r="F26" s="79">
        <v>0</v>
      </c>
      <c r="G26" s="79">
        <v>0</v>
      </c>
      <c r="H26" s="104"/>
    </row>
    <row r="27" spans="1:8" ht="18.75">
      <c r="A27" s="15"/>
      <c r="B27" s="78" t="s">
        <v>84</v>
      </c>
      <c r="C27" s="79">
        <f>SUM(C24:C26)</f>
        <v>112.15</v>
      </c>
      <c r="D27" s="79">
        <f>SUM(D24:D26)</f>
        <v>134.55</v>
      </c>
      <c r="E27" s="79">
        <f>SUM(E24:E26)</f>
        <v>134.2</v>
      </c>
      <c r="F27" s="79">
        <f t="shared" si="0"/>
        <v>119.66116807846632</v>
      </c>
      <c r="G27" s="79">
        <f t="shared" si="1"/>
        <v>99.73987365291711</v>
      </c>
      <c r="H27" s="105"/>
    </row>
    <row r="28" spans="1:8" ht="18.75">
      <c r="A28" s="77">
        <v>5</v>
      </c>
      <c r="B28" s="48" t="s">
        <v>91</v>
      </c>
      <c r="C28" s="80"/>
      <c r="D28" s="80"/>
      <c r="E28" s="14"/>
      <c r="F28" s="79">
        <v>0</v>
      </c>
      <c r="G28" s="79">
        <v>0</v>
      </c>
      <c r="H28" s="103" t="s">
        <v>92</v>
      </c>
    </row>
    <row r="29" spans="1:8" ht="18.75">
      <c r="A29" s="15"/>
      <c r="B29" s="78" t="s">
        <v>81</v>
      </c>
      <c r="C29" s="97">
        <f>Summary!C15/100</f>
        <v>63.47</v>
      </c>
      <c r="D29" s="79">
        <f>Summary!D15/100</f>
        <v>63.47</v>
      </c>
      <c r="E29" s="79">
        <f>Summary!E15/100</f>
        <v>42.19</v>
      </c>
      <c r="F29" s="79">
        <f t="shared" si="0"/>
        <v>66.47234914132662</v>
      </c>
      <c r="G29" s="79">
        <f t="shared" si="1"/>
        <v>66.47234914132662</v>
      </c>
      <c r="H29" s="104"/>
    </row>
    <row r="30" spans="1:8" ht="18.75">
      <c r="A30" s="15"/>
      <c r="B30" s="78" t="s">
        <v>82</v>
      </c>
      <c r="C30" s="80">
        <v>0</v>
      </c>
      <c r="D30" s="80">
        <v>0</v>
      </c>
      <c r="E30" s="80">
        <v>0</v>
      </c>
      <c r="F30" s="79">
        <v>0</v>
      </c>
      <c r="G30" s="79">
        <v>0</v>
      </c>
      <c r="H30" s="104"/>
    </row>
    <row r="31" spans="1:8" ht="18.75">
      <c r="A31" s="15"/>
      <c r="B31" s="78" t="s">
        <v>83</v>
      </c>
      <c r="C31" s="80">
        <v>0</v>
      </c>
      <c r="D31" s="80">
        <v>0</v>
      </c>
      <c r="E31" s="80">
        <v>0</v>
      </c>
      <c r="F31" s="79">
        <v>0</v>
      </c>
      <c r="G31" s="79">
        <v>0</v>
      </c>
      <c r="H31" s="104"/>
    </row>
    <row r="32" spans="1:8" ht="19.5" thickBot="1">
      <c r="A32" s="15"/>
      <c r="B32" s="78" t="s">
        <v>84</v>
      </c>
      <c r="C32" s="79">
        <f>SUM(C29:C31)</f>
        <v>63.47</v>
      </c>
      <c r="D32" s="79">
        <f>SUM(D29:D31)</f>
        <v>63.47</v>
      </c>
      <c r="E32" s="79">
        <f>SUM(E29:E31)</f>
        <v>42.19</v>
      </c>
      <c r="F32" s="79">
        <f t="shared" si="0"/>
        <v>66.47234914132662</v>
      </c>
      <c r="G32" s="79">
        <f t="shared" si="1"/>
        <v>66.47234914132662</v>
      </c>
      <c r="H32" s="105"/>
    </row>
    <row r="33" spans="1:8" ht="20.25" thickBot="1" thickTop="1">
      <c r="A33" s="77">
        <v>6</v>
      </c>
      <c r="B33" s="82" t="s">
        <v>93</v>
      </c>
      <c r="C33" s="83"/>
      <c r="D33" s="83"/>
      <c r="E33" s="42"/>
      <c r="F33" s="79">
        <v>0</v>
      </c>
      <c r="G33" s="79">
        <v>0</v>
      </c>
      <c r="H33" s="103" t="s">
        <v>94</v>
      </c>
    </row>
    <row r="34" spans="1:8" ht="19.5" thickTop="1">
      <c r="A34" s="15"/>
      <c r="B34" s="78" t="s">
        <v>81</v>
      </c>
      <c r="C34" s="97">
        <f>Summary!C16/100</f>
        <v>4238.9</v>
      </c>
      <c r="D34" s="79">
        <f>Summary!D16/100</f>
        <v>3370.08</v>
      </c>
      <c r="E34" s="79">
        <f>Summary!E16/100</f>
        <v>2331.78</v>
      </c>
      <c r="F34" s="79">
        <f t="shared" si="0"/>
        <v>55.00908254499989</v>
      </c>
      <c r="G34" s="79">
        <f t="shared" si="1"/>
        <v>69.19064235863839</v>
      </c>
      <c r="H34" s="104"/>
    </row>
    <row r="35" spans="1:8" ht="18.75">
      <c r="A35" s="15"/>
      <c r="B35" s="78" t="s">
        <v>82</v>
      </c>
      <c r="C35" s="99">
        <f>Summary!C24/100</f>
        <v>397.26</v>
      </c>
      <c r="D35" s="80">
        <f>Summary!D24/100</f>
        <v>283.58</v>
      </c>
      <c r="E35" s="80">
        <f>Summary!E24/100</f>
        <v>181.78</v>
      </c>
      <c r="F35" s="79">
        <f t="shared" si="0"/>
        <v>45.75844535065197</v>
      </c>
      <c r="G35" s="79">
        <f t="shared" si="1"/>
        <v>64.10184075040553</v>
      </c>
      <c r="H35" s="104"/>
    </row>
    <row r="36" spans="1:8" ht="18.75">
      <c r="A36" s="15"/>
      <c r="B36" s="78" t="s">
        <v>83</v>
      </c>
      <c r="C36" s="100">
        <f>'96 Non Plan '!C11/100</f>
        <v>922.46</v>
      </c>
      <c r="D36" s="84">
        <f>'96 Non Plan '!D11/100</f>
        <v>820.9</v>
      </c>
      <c r="E36" s="84">
        <f>'96 Non Plan '!E11/100</f>
        <v>461.48</v>
      </c>
      <c r="F36" s="79">
        <f t="shared" si="0"/>
        <v>50.027101446133166</v>
      </c>
      <c r="G36" s="79">
        <f t="shared" si="1"/>
        <v>56.216347910829576</v>
      </c>
      <c r="H36" s="104"/>
    </row>
    <row r="37" spans="1:8" ht="18.75">
      <c r="A37" s="15"/>
      <c r="B37" s="78" t="s">
        <v>84</v>
      </c>
      <c r="C37" s="79">
        <f>SUM(C34:C36)</f>
        <v>5558.62</v>
      </c>
      <c r="D37" s="79">
        <f>SUM(D34:D36)</f>
        <v>4474.5599999999995</v>
      </c>
      <c r="E37" s="85">
        <f>SUM(E34:E36)</f>
        <v>2975.0400000000004</v>
      </c>
      <c r="F37" s="79">
        <f t="shared" si="0"/>
        <v>53.52119770734464</v>
      </c>
      <c r="G37" s="79">
        <f t="shared" si="1"/>
        <v>66.4878781377387</v>
      </c>
      <c r="H37" s="105"/>
    </row>
    <row r="38" spans="1:8" ht="18.75">
      <c r="A38" s="77">
        <v>7</v>
      </c>
      <c r="B38" s="86" t="s">
        <v>95</v>
      </c>
      <c r="C38" s="84"/>
      <c r="D38" s="84"/>
      <c r="E38" s="87"/>
      <c r="F38" s="79">
        <v>0</v>
      </c>
      <c r="G38" s="79">
        <v>0</v>
      </c>
      <c r="H38" s="103" t="s">
        <v>96</v>
      </c>
    </row>
    <row r="39" spans="1:8" ht="18.75">
      <c r="A39" s="15"/>
      <c r="B39" s="78" t="s">
        <v>81</v>
      </c>
      <c r="C39" s="97">
        <f>Summary!C17/100</f>
        <v>525.4</v>
      </c>
      <c r="D39" s="79">
        <f>Summary!D17/100</f>
        <v>525.4</v>
      </c>
      <c r="E39" s="79">
        <f>Summary!E17/100</f>
        <v>472.6</v>
      </c>
      <c r="F39" s="79">
        <f t="shared" si="0"/>
        <v>89.95051389417587</v>
      </c>
      <c r="G39" s="79">
        <f t="shared" si="1"/>
        <v>89.95051389417587</v>
      </c>
      <c r="H39" s="104"/>
    </row>
    <row r="40" spans="1:8" ht="18.75">
      <c r="A40" s="15"/>
      <c r="B40" s="78" t="s">
        <v>82</v>
      </c>
      <c r="C40" s="88">
        <v>0</v>
      </c>
      <c r="D40" s="88">
        <v>0</v>
      </c>
      <c r="E40" s="88">
        <v>0</v>
      </c>
      <c r="F40" s="79">
        <v>0</v>
      </c>
      <c r="G40" s="79">
        <v>0</v>
      </c>
      <c r="H40" s="104"/>
    </row>
    <row r="41" spans="1:8" ht="18.75">
      <c r="A41" s="15"/>
      <c r="B41" s="78" t="s">
        <v>83</v>
      </c>
      <c r="C41" s="88">
        <v>0</v>
      </c>
      <c r="D41" s="88">
        <v>0</v>
      </c>
      <c r="E41" s="88">
        <v>0</v>
      </c>
      <c r="F41" s="79">
        <v>0</v>
      </c>
      <c r="G41" s="79">
        <v>0</v>
      </c>
      <c r="H41" s="104"/>
    </row>
    <row r="42" spans="1:8" ht="21.75" customHeight="1">
      <c r="A42" s="15"/>
      <c r="B42" s="78" t="s">
        <v>84</v>
      </c>
      <c r="C42" s="79">
        <f>SUM(C39:C41)</f>
        <v>525.4</v>
      </c>
      <c r="D42" s="79">
        <f>SUM(D39:D41)</f>
        <v>525.4</v>
      </c>
      <c r="E42" s="79">
        <f>SUM(E39:E41)</f>
        <v>472.6</v>
      </c>
      <c r="F42" s="79">
        <f t="shared" si="0"/>
        <v>89.95051389417587</v>
      </c>
      <c r="G42" s="79">
        <f t="shared" si="1"/>
        <v>89.95051389417587</v>
      </c>
      <c r="H42" s="105"/>
    </row>
    <row r="43" spans="1:8" ht="27.75" customHeight="1">
      <c r="A43" s="77">
        <v>8</v>
      </c>
      <c r="B43" s="81" t="s">
        <v>97</v>
      </c>
      <c r="C43" s="79">
        <f>Summary!C19/100</f>
        <v>172.5</v>
      </c>
      <c r="D43" s="79">
        <f>Summary!D19/100</f>
        <v>202.5</v>
      </c>
      <c r="E43" s="79">
        <f>Summary!E19/100</f>
        <v>202.5</v>
      </c>
      <c r="F43" s="79">
        <f t="shared" si="0"/>
        <v>117.3913043478261</v>
      </c>
      <c r="G43" s="79">
        <v>0</v>
      </c>
      <c r="H43" s="89" t="s">
        <v>98</v>
      </c>
    </row>
    <row r="44" spans="1:8" ht="18.75">
      <c r="A44" s="77"/>
      <c r="B44" s="81"/>
      <c r="C44" s="79"/>
      <c r="D44" s="79"/>
      <c r="E44" s="85"/>
      <c r="F44" s="79"/>
      <c r="G44" s="79"/>
      <c r="H44" s="16"/>
    </row>
    <row r="45" spans="1:8" ht="21" customHeight="1">
      <c r="A45" s="77"/>
      <c r="B45" s="90" t="s">
        <v>81</v>
      </c>
      <c r="C45" s="98">
        <f>C43+C39+C34+C29+C24+C19+C14+C9</f>
        <v>10215.66</v>
      </c>
      <c r="D45" s="91">
        <f>D43+D39+D34+D29+D24+D19+D14+D9</f>
        <v>9263.470000000001</v>
      </c>
      <c r="E45" s="91">
        <f>E43+E39+E34+E29+E24+E19+E14+E9</f>
        <v>7719.8099999999995</v>
      </c>
      <c r="F45" s="91">
        <f t="shared" si="0"/>
        <v>75.56839205690088</v>
      </c>
      <c r="G45" s="91">
        <f t="shared" si="1"/>
        <v>83.3360500978575</v>
      </c>
      <c r="H45" s="16"/>
    </row>
    <row r="46" spans="1:8" ht="21.75" customHeight="1">
      <c r="A46" s="77"/>
      <c r="B46" s="90" t="s">
        <v>82</v>
      </c>
      <c r="C46" s="98">
        <f aca="true" t="shared" si="2" ref="C46:E47">C40+C35+C30+C25+C20+C15+C10</f>
        <v>397.76</v>
      </c>
      <c r="D46" s="91">
        <f t="shared" si="2"/>
        <v>283.83</v>
      </c>
      <c r="E46" s="91">
        <f t="shared" si="2"/>
        <v>181.94</v>
      </c>
      <c r="F46" s="91">
        <f t="shared" si="0"/>
        <v>45.741150442477874</v>
      </c>
      <c r="G46" s="91">
        <f t="shared" si="1"/>
        <v>64.10175104816264</v>
      </c>
      <c r="H46" s="16"/>
    </row>
    <row r="47" spans="1:8" ht="21.75" customHeight="1">
      <c r="A47" s="77"/>
      <c r="B47" s="90" t="s">
        <v>83</v>
      </c>
      <c r="C47" s="91">
        <f t="shared" si="2"/>
        <v>962.19</v>
      </c>
      <c r="D47" s="91">
        <f t="shared" si="2"/>
        <v>866.07</v>
      </c>
      <c r="E47" s="91">
        <f t="shared" si="2"/>
        <v>504.74</v>
      </c>
      <c r="F47" s="91">
        <f t="shared" si="0"/>
        <v>52.45741485569378</v>
      </c>
      <c r="G47" s="91">
        <f t="shared" si="1"/>
        <v>58.27935386285173</v>
      </c>
      <c r="H47" s="16"/>
    </row>
    <row r="48" spans="1:8" ht="25.5" customHeight="1">
      <c r="A48" s="15"/>
      <c r="B48" s="90" t="s">
        <v>99</v>
      </c>
      <c r="C48" s="91">
        <f>C43+C42+C37+C32+C27+C22+C17+C12</f>
        <v>11575.61</v>
      </c>
      <c r="D48" s="91">
        <f>D43+D42+D37+D32+D27+D22+D17+D12</f>
        <v>10413.37</v>
      </c>
      <c r="E48" s="91">
        <f>E43+E42+E37+E32+E27+E22+E17+E12</f>
        <v>8406.49</v>
      </c>
      <c r="F48" s="91">
        <f t="shared" si="0"/>
        <v>72.62243631221162</v>
      </c>
      <c r="G48" s="91">
        <f t="shared" si="1"/>
        <v>80.72785275083858</v>
      </c>
      <c r="H48" s="48"/>
    </row>
  </sheetData>
  <sheetProtection/>
  <mergeCells count="11">
    <mergeCell ref="A1:H1"/>
    <mergeCell ref="A2:H2"/>
    <mergeCell ref="A3:H3"/>
    <mergeCell ref="A4:H4"/>
    <mergeCell ref="H8:H12"/>
    <mergeCell ref="H13:H17"/>
    <mergeCell ref="H18:H22"/>
    <mergeCell ref="H23:H27"/>
    <mergeCell ref="H28:H32"/>
    <mergeCell ref="H33:H37"/>
    <mergeCell ref="H38:H42"/>
  </mergeCells>
  <hyperlinks>
    <hyperlink ref="B10" location="'92_NP_102'!A1" display="102  :  Child Welfare"/>
    <hyperlink ref="B11" location="'92_NP_104'!A1" display="104  :  Welfare of Aged, Infirm and Destitute "/>
    <hyperlink ref="B13" location="'92_NP_106'!A1" display="106  :  Correctional Services"/>
    <hyperlink ref="B18" location="'92_NP_200'!A1" display="200  :  Other Programme"/>
    <hyperlink ref="B28" location="'92_NP_800'!A1" display="800  :  Other Expenditure"/>
    <hyperlink ref="B15" location="'92_NP_102'!A1" display="102  :  Child Welfare"/>
    <hyperlink ref="B16" location="'92_NP_104'!A1" display="104  :  Welfare of Aged, Infirm and Destitute "/>
    <hyperlink ref="B20" location="'92_NP_102'!A1" display="102  :  Child Welfare"/>
    <hyperlink ref="B21" location="'92_NP_104'!A1" display="104  :  Welfare of Aged, Infirm and Destitute "/>
    <hyperlink ref="B25" location="'92_NP_102'!A1" display="102  :  Child Welfare"/>
    <hyperlink ref="B26" location="'92_NP_104'!A1" display="104  :  Welfare of Aged, Infirm and Destitute "/>
    <hyperlink ref="B30" location="'92_NP_102'!A1" display="102  :  Child Welfare"/>
    <hyperlink ref="B31" location="'92_NP_104'!A1" display="104  :  Welfare of Aged, Infirm and Destitute "/>
    <hyperlink ref="B35" location="'92_NP_102'!A1" display="102  :  Child Welfare"/>
    <hyperlink ref="B36" location="'92_NP_104'!A1" display="104  :  Welfare of Aged, Infirm and Destitute "/>
    <hyperlink ref="B40" location="'92_NP_102'!A1" display="102  :  Child Welfare"/>
    <hyperlink ref="B41" location="'92_NP_104'!A1" display="104  :  Welfare of Aged, Infirm and Destitute "/>
    <hyperlink ref="B46" location="'92_NP_102'!A1" display="102  :  Child Welfare"/>
    <hyperlink ref="B47" location="'92_NP_104'!A1" display="104  :  Welfare of Aged, Infirm and Destitute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7109375" style="11" customWidth="1"/>
    <col min="4" max="5" width="16.421875" style="11" customWidth="1"/>
    <col min="6" max="6" width="15.7109375" style="11" customWidth="1"/>
    <col min="7" max="7" width="15.140625" style="11" customWidth="1"/>
    <col min="8" max="8" width="9.140625" style="11" customWidth="1"/>
    <col min="9" max="9" width="9.8515625" style="11" bestFit="1" customWidth="1"/>
    <col min="10" max="16384" width="9.140625" style="11" customWidth="1"/>
  </cols>
  <sheetData>
    <row r="1" spans="1:7" s="8" customFormat="1" ht="24.75" customHeight="1">
      <c r="A1" s="7" t="s">
        <v>104</v>
      </c>
      <c r="C1" s="7"/>
      <c r="D1" s="7"/>
      <c r="E1" s="7"/>
      <c r="F1" s="7"/>
      <c r="G1" s="9"/>
    </row>
    <row r="2" spans="1:7" s="10" customFormat="1" ht="36.75" customHeight="1">
      <c r="A2" s="106" t="s">
        <v>105</v>
      </c>
      <c r="B2" s="106"/>
      <c r="C2" s="106"/>
      <c r="D2" s="106"/>
      <c r="E2" s="106"/>
      <c r="F2" s="106"/>
      <c r="G2" s="106"/>
    </row>
    <row r="3" spans="1:7" s="10" customFormat="1" ht="36.75" customHeight="1">
      <c r="A3" s="106" t="s">
        <v>58</v>
      </c>
      <c r="B3" s="106"/>
      <c r="C3" s="106"/>
      <c r="D3" s="106"/>
      <c r="E3" s="106"/>
      <c r="F3" s="106"/>
      <c r="G3" s="106"/>
    </row>
    <row r="4" spans="1:7" s="10" customFormat="1" ht="36.75" customHeight="1">
      <c r="A4" s="106" t="s">
        <v>31</v>
      </c>
      <c r="B4" s="106"/>
      <c r="C4" s="106"/>
      <c r="D4" s="106"/>
      <c r="E4" s="106"/>
      <c r="F4" s="106"/>
      <c r="G4" s="106"/>
    </row>
    <row r="5" spans="1:7" s="10" customFormat="1" ht="36.75" customHeight="1">
      <c r="A5" s="106" t="s">
        <v>109</v>
      </c>
      <c r="B5" s="106"/>
      <c r="C5" s="106"/>
      <c r="D5" s="106"/>
      <c r="E5" s="106"/>
      <c r="F5" s="106"/>
      <c r="G5" s="106"/>
    </row>
    <row r="6" spans="1:7" s="10" customFormat="1" ht="30.75" customHeight="1">
      <c r="A6" s="107" t="s">
        <v>38</v>
      </c>
      <c r="B6" s="107"/>
      <c r="C6" s="107"/>
      <c r="D6" s="107"/>
      <c r="E6" s="107"/>
      <c r="F6" s="107"/>
      <c r="G6" s="107"/>
    </row>
    <row r="7" spans="1:7" ht="18.75">
      <c r="A7" s="109" t="s">
        <v>64</v>
      </c>
      <c r="B7" s="109"/>
      <c r="C7" s="109"/>
      <c r="D7" s="109"/>
      <c r="E7" s="109"/>
      <c r="F7" s="109"/>
      <c r="G7" s="109"/>
    </row>
    <row r="8" spans="1:7" s="8" customFormat="1" ht="91.5" customHeight="1">
      <c r="A8" s="34" t="s">
        <v>35</v>
      </c>
      <c r="B8" s="34" t="s">
        <v>33</v>
      </c>
      <c r="C8" s="34" t="s">
        <v>106</v>
      </c>
      <c r="D8" s="34" t="s">
        <v>107</v>
      </c>
      <c r="E8" s="34" t="s">
        <v>108</v>
      </c>
      <c r="F8" s="34" t="s">
        <v>66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10" customFormat="1" ht="24" customHeight="1">
      <c r="A10" s="22"/>
      <c r="B10" s="56" t="s">
        <v>52</v>
      </c>
      <c r="C10" s="23"/>
      <c r="D10" s="23"/>
      <c r="E10" s="23"/>
      <c r="F10" s="23"/>
      <c r="G10" s="23"/>
    </row>
    <row r="11" spans="1:7" ht="24" customHeight="1">
      <c r="A11" s="15">
        <v>1</v>
      </c>
      <c r="B11" s="48" t="s">
        <v>6</v>
      </c>
      <c r="C11" s="60">
        <f>'92 Non Plan'!C12</f>
        <v>28287</v>
      </c>
      <c r="D11" s="60">
        <f>'92 Non Plan'!D12</f>
        <v>23553</v>
      </c>
      <c r="E11" s="60">
        <f>'92 Non Plan'!E12</f>
        <v>20641</v>
      </c>
      <c r="F11" s="14">
        <f aca="true" t="shared" si="0" ref="F11:F20">100*E11/C11</f>
        <v>72.969915508891</v>
      </c>
      <c r="G11" s="14">
        <f>100*E11/D11</f>
        <v>87.63639451449922</v>
      </c>
    </row>
    <row r="12" spans="1:7" ht="24" customHeight="1">
      <c r="A12" s="15">
        <v>2</v>
      </c>
      <c r="B12" s="48" t="s">
        <v>5</v>
      </c>
      <c r="C12" s="60">
        <f>'92 Non Plan'!C18</f>
        <v>466682</v>
      </c>
      <c r="D12" s="60">
        <f>'92 Non Plan'!D18</f>
        <v>458839</v>
      </c>
      <c r="E12" s="60">
        <f>'92 Non Plan'!E18</f>
        <v>419709</v>
      </c>
      <c r="F12" s="14">
        <f t="shared" si="0"/>
        <v>89.93468786025602</v>
      </c>
      <c r="G12" s="14">
        <f aca="true" t="shared" si="1" ref="G12:G17">100*E12/D12</f>
        <v>91.47195421487712</v>
      </c>
    </row>
    <row r="13" spans="1:7" ht="24" customHeight="1">
      <c r="A13" s="15">
        <v>3</v>
      </c>
      <c r="B13" s="48" t="s">
        <v>7</v>
      </c>
      <c r="C13" s="60">
        <f>'92 Non Plan'!C22</f>
        <v>15355</v>
      </c>
      <c r="D13" s="60">
        <f>'92 Non Plan'!D22</f>
        <v>14355</v>
      </c>
      <c r="E13" s="60">
        <f>'92 Non Plan'!E22</f>
        <v>13304</v>
      </c>
      <c r="F13" s="14">
        <f t="shared" si="0"/>
        <v>86.64278736567893</v>
      </c>
      <c r="G13" s="14">
        <f t="shared" si="1"/>
        <v>92.67850923023337</v>
      </c>
    </row>
    <row r="14" spans="1:7" ht="24" customHeight="1">
      <c r="A14" s="15">
        <v>4</v>
      </c>
      <c r="B14" s="48" t="s">
        <v>8</v>
      </c>
      <c r="C14" s="60">
        <f>'92 Non Plan'!C25</f>
        <v>11215</v>
      </c>
      <c r="D14" s="60">
        <f>'92 Non Plan'!D25</f>
        <v>13455</v>
      </c>
      <c r="E14" s="60">
        <f>'92 Non Plan'!E25</f>
        <v>13420</v>
      </c>
      <c r="F14" s="14">
        <f t="shared" si="0"/>
        <v>119.66116807846635</v>
      </c>
      <c r="G14" s="14">
        <f t="shared" si="1"/>
        <v>99.73987365291713</v>
      </c>
    </row>
    <row r="15" spans="1:7" ht="24" customHeight="1">
      <c r="A15" s="15">
        <v>5</v>
      </c>
      <c r="B15" s="48" t="s">
        <v>10</v>
      </c>
      <c r="C15" s="60">
        <f>'92 Non Plan'!C29</f>
        <v>6347</v>
      </c>
      <c r="D15" s="60">
        <f>'92 Non Plan'!D29</f>
        <v>6347</v>
      </c>
      <c r="E15" s="60">
        <f>'92 Non Plan'!E29</f>
        <v>4219</v>
      </c>
      <c r="F15" s="14">
        <f t="shared" si="0"/>
        <v>66.47234914132662</v>
      </c>
      <c r="G15" s="14">
        <f t="shared" si="1"/>
        <v>66.47234914132662</v>
      </c>
    </row>
    <row r="16" spans="1:7" ht="24" customHeight="1">
      <c r="A16" s="15">
        <v>6</v>
      </c>
      <c r="B16" s="48" t="s">
        <v>12</v>
      </c>
      <c r="C16" s="60">
        <f>'92 Non Plan'!C32</f>
        <v>423890</v>
      </c>
      <c r="D16" s="60">
        <f>'92 Non Plan'!D32</f>
        <v>337008</v>
      </c>
      <c r="E16" s="60">
        <f>'92 Non Plan'!E32</f>
        <v>233178</v>
      </c>
      <c r="F16" s="14">
        <f t="shared" si="0"/>
        <v>55.009082544999885</v>
      </c>
      <c r="G16" s="14">
        <f t="shared" si="1"/>
        <v>69.19064235863837</v>
      </c>
    </row>
    <row r="17" spans="1:7" ht="24" customHeight="1" thickBot="1">
      <c r="A17" s="15">
        <v>7</v>
      </c>
      <c r="B17" s="48" t="s">
        <v>13</v>
      </c>
      <c r="C17" s="60">
        <f>'92 Non Plan'!C35</f>
        <v>52540</v>
      </c>
      <c r="D17" s="60">
        <f>'92 Non Plan'!D35</f>
        <v>52540</v>
      </c>
      <c r="E17" s="60">
        <f>'92 Non Plan'!E35</f>
        <v>47260</v>
      </c>
      <c r="F17" s="14">
        <f t="shared" si="0"/>
        <v>89.95051389417587</v>
      </c>
      <c r="G17" s="14">
        <f t="shared" si="1"/>
        <v>89.95051389417587</v>
      </c>
    </row>
    <row r="18" spans="1:7" s="1" customFormat="1" ht="27" customHeight="1" thickBot="1" thickTop="1">
      <c r="A18" s="15"/>
      <c r="B18" s="57" t="s">
        <v>53</v>
      </c>
      <c r="C18" s="62">
        <f>SUM(C11:C17)</f>
        <v>1004316</v>
      </c>
      <c r="D18" s="62">
        <f>SUM(D11:D17)</f>
        <v>906097</v>
      </c>
      <c r="E18" s="62">
        <f>SUM(E11:E17)</f>
        <v>751731</v>
      </c>
      <c r="F18" s="42">
        <f t="shared" si="0"/>
        <v>74.85004719630076</v>
      </c>
      <c r="G18" s="42">
        <f>100*E18/D18</f>
        <v>82.96363413630108</v>
      </c>
    </row>
    <row r="19" spans="1:7" ht="24" customHeight="1" thickBot="1" thickTop="1">
      <c r="A19" s="15">
        <v>8</v>
      </c>
      <c r="B19" s="11" t="s">
        <v>29</v>
      </c>
      <c r="C19" s="60">
        <f>'92 Non Plan'!C41</f>
        <v>17250</v>
      </c>
      <c r="D19" s="60">
        <f>'92 Non Plan'!D41</f>
        <v>20250</v>
      </c>
      <c r="E19" s="60">
        <f>'92 Non Plan'!E41</f>
        <v>20250</v>
      </c>
      <c r="F19" s="14">
        <f t="shared" si="0"/>
        <v>117.3913043478261</v>
      </c>
      <c r="G19" s="14">
        <v>0</v>
      </c>
    </row>
    <row r="20" spans="1:7" s="1" customFormat="1" ht="25.5" customHeight="1" thickBot="1" thickTop="1">
      <c r="A20" s="15"/>
      <c r="B20" s="57" t="s">
        <v>63</v>
      </c>
      <c r="C20" s="62">
        <f>C18+C19</f>
        <v>1021566</v>
      </c>
      <c r="D20" s="62">
        <f>D18+D19</f>
        <v>926347</v>
      </c>
      <c r="E20" s="62">
        <f>E18+E19</f>
        <v>771981</v>
      </c>
      <c r="F20" s="42">
        <f t="shared" si="0"/>
        <v>75.56839205690088</v>
      </c>
      <c r="G20" s="42">
        <f>100*E20/D20</f>
        <v>83.3360500978575</v>
      </c>
    </row>
    <row r="21" spans="1:7" ht="23.25" customHeight="1" thickTop="1">
      <c r="A21" s="15"/>
      <c r="B21" s="17"/>
      <c r="C21" s="21"/>
      <c r="D21" s="21"/>
      <c r="E21" s="21"/>
      <c r="F21" s="19"/>
      <c r="G21" s="18"/>
    </row>
    <row r="22" spans="1:7" s="10" customFormat="1" ht="23.25" customHeight="1">
      <c r="A22" s="24"/>
      <c r="B22" s="56" t="s">
        <v>54</v>
      </c>
      <c r="C22" s="25"/>
      <c r="D22" s="25"/>
      <c r="E22" s="25"/>
      <c r="F22" s="26"/>
      <c r="G22" s="27"/>
    </row>
    <row r="23" spans="1:7" ht="24" customHeight="1">
      <c r="A23" s="15">
        <v>9</v>
      </c>
      <c r="B23" s="11" t="s">
        <v>5</v>
      </c>
      <c r="C23" s="60">
        <f>'95 Non Plan '!C12</f>
        <v>50</v>
      </c>
      <c r="D23" s="60">
        <f>'95 Non Plan '!D12</f>
        <v>25</v>
      </c>
      <c r="E23" s="60">
        <f>'95 Non Plan '!E12</f>
        <v>16</v>
      </c>
      <c r="F23" s="14">
        <f>100*E23/C23</f>
        <v>32</v>
      </c>
      <c r="G23" s="14">
        <f>100*E23/D23</f>
        <v>64</v>
      </c>
    </row>
    <row r="24" spans="1:7" ht="24" customHeight="1" thickBot="1">
      <c r="A24" s="15">
        <v>10</v>
      </c>
      <c r="B24" s="48" t="s">
        <v>12</v>
      </c>
      <c r="C24" s="70">
        <f>'95 Non Plan '!C15</f>
        <v>39726</v>
      </c>
      <c r="D24" s="70">
        <f>'95 Non Plan '!D15</f>
        <v>28358</v>
      </c>
      <c r="E24" s="70">
        <f>'95 Non Plan '!E15</f>
        <v>18178</v>
      </c>
      <c r="F24" s="14">
        <f>100*E24/C24</f>
        <v>45.75844535065197</v>
      </c>
      <c r="G24" s="14">
        <f>100*E24/D24</f>
        <v>64.10184075040553</v>
      </c>
    </row>
    <row r="25" spans="1:7" s="1" customFormat="1" ht="27" customHeight="1" thickBot="1" thickTop="1">
      <c r="A25" s="16"/>
      <c r="B25" s="92" t="s">
        <v>55</v>
      </c>
      <c r="C25" s="62">
        <f>SUM(C23:C24)</f>
        <v>39776</v>
      </c>
      <c r="D25" s="62">
        <f>SUM(D23:D24)</f>
        <v>28383</v>
      </c>
      <c r="E25" s="62">
        <f>SUM(E23:E24)</f>
        <v>18194</v>
      </c>
      <c r="F25" s="42">
        <f>100*E25/C25</f>
        <v>45.741150442477874</v>
      </c>
      <c r="G25" s="42">
        <f>100*E25/D25</f>
        <v>64.10175104816263</v>
      </c>
    </row>
    <row r="26" spans="1:8" ht="23.25" customHeight="1" thickTop="1">
      <c r="A26" s="15"/>
      <c r="B26" s="17"/>
      <c r="C26" s="21"/>
      <c r="D26" s="21"/>
      <c r="E26" s="21"/>
      <c r="F26" s="19"/>
      <c r="G26" s="18"/>
      <c r="H26" s="20"/>
    </row>
    <row r="27" spans="1:7" s="32" customFormat="1" ht="23.25" customHeight="1">
      <c r="A27" s="28"/>
      <c r="B27" s="58" t="s">
        <v>56</v>
      </c>
      <c r="C27" s="29"/>
      <c r="D27" s="29"/>
      <c r="E27" s="29"/>
      <c r="F27" s="30"/>
      <c r="G27" s="31"/>
    </row>
    <row r="28" spans="1:7" ht="24" customHeight="1" thickBot="1">
      <c r="A28" s="15">
        <v>11</v>
      </c>
      <c r="B28" s="11" t="s">
        <v>16</v>
      </c>
      <c r="C28" s="60">
        <f>'96 Non Plan '!C16</f>
        <v>96219</v>
      </c>
      <c r="D28" s="60">
        <f>'96 Non Plan '!D16</f>
        <v>86607</v>
      </c>
      <c r="E28" s="60">
        <f>'96 Non Plan '!E16</f>
        <v>50474</v>
      </c>
      <c r="F28" s="14">
        <f>100*E28/C28</f>
        <v>52.457414855693784</v>
      </c>
      <c r="G28" s="14">
        <f>100*E28/D28</f>
        <v>58.279353862851735</v>
      </c>
    </row>
    <row r="29" spans="1:7" s="1" customFormat="1" ht="27" customHeight="1" thickBot="1" thickTop="1">
      <c r="A29" s="16"/>
      <c r="B29" s="57" t="s">
        <v>57</v>
      </c>
      <c r="C29" s="62">
        <f>SUM(C28)</f>
        <v>96219</v>
      </c>
      <c r="D29" s="62">
        <f>SUM(D28)</f>
        <v>86607</v>
      </c>
      <c r="E29" s="62">
        <f>SUM(E28)</f>
        <v>50474</v>
      </c>
      <c r="F29" s="42">
        <f>100*E29/C29</f>
        <v>52.457414855693784</v>
      </c>
      <c r="G29" s="42">
        <f>100*E29/D29</f>
        <v>58.279353862851735</v>
      </c>
    </row>
    <row r="30" spans="1:7" ht="23.25" customHeight="1" thickBot="1" thickTop="1">
      <c r="A30" s="15"/>
      <c r="B30" s="17"/>
      <c r="C30" s="21"/>
      <c r="D30" s="21"/>
      <c r="E30" s="21"/>
      <c r="F30" s="19"/>
      <c r="G30" s="18"/>
    </row>
    <row r="31" spans="1:7" s="1" customFormat="1" ht="27" customHeight="1" thickBot="1" thickTop="1">
      <c r="A31" s="16"/>
      <c r="B31" s="41" t="s">
        <v>48</v>
      </c>
      <c r="C31" s="62">
        <f>C20+C25+C29</f>
        <v>1157561</v>
      </c>
      <c r="D31" s="62">
        <f>D20+D25+D29</f>
        <v>1041337</v>
      </c>
      <c r="E31" s="62">
        <f>E20+E25+E29</f>
        <v>840649</v>
      </c>
      <c r="F31" s="42">
        <f>100*E31/C31</f>
        <v>72.62243631221162</v>
      </c>
      <c r="G31" s="42">
        <f>100*E31/D31</f>
        <v>80.72785275083858</v>
      </c>
    </row>
    <row r="32" spans="1:7" ht="19.5" thickTop="1">
      <c r="A32" s="48"/>
      <c r="B32" s="93" t="s">
        <v>6</v>
      </c>
      <c r="C32" s="72">
        <f>C11</f>
        <v>28287</v>
      </c>
      <c r="D32" s="72">
        <f>D11</f>
        <v>23553</v>
      </c>
      <c r="E32" s="72">
        <f>E11</f>
        <v>20641</v>
      </c>
      <c r="F32" s="19">
        <f aca="true" t="shared" si="2" ref="F32:F41">E32*100/C32</f>
        <v>72.969915508891</v>
      </c>
      <c r="G32" s="19">
        <f aca="true" t="shared" si="3" ref="G32:G41">E32*100/D32</f>
        <v>87.63639451449922</v>
      </c>
    </row>
    <row r="33" spans="1:7" ht="18.75">
      <c r="A33" s="48"/>
      <c r="B33" s="93" t="s">
        <v>5</v>
      </c>
      <c r="C33" s="72">
        <f>C23+C12+'96 Non Plan '!C12+'96 Non Plan '!C13</f>
        <v>468892</v>
      </c>
      <c r="D33" s="72">
        <f>D23+D12+'96 Non Plan '!D12+'96 Non Plan '!D13</f>
        <v>460986</v>
      </c>
      <c r="E33" s="72">
        <f>E23+E12+'96 Non Plan '!E12+'96 Non Plan '!E13</f>
        <v>421753</v>
      </c>
      <c r="F33" s="19">
        <f t="shared" si="2"/>
        <v>89.94672547196369</v>
      </c>
      <c r="G33" s="19">
        <f t="shared" si="3"/>
        <v>91.48932939395122</v>
      </c>
    </row>
    <row r="34" spans="1:7" ht="18.75">
      <c r="A34" s="48"/>
      <c r="B34" s="93" t="s">
        <v>7</v>
      </c>
      <c r="C34" s="72">
        <f>C13+'96 Non Plan '!C15+'96 Non Plan '!C14</f>
        <v>17168</v>
      </c>
      <c r="D34" s="72">
        <f>D13+'96 Non Plan '!D15+'96 Non Plan '!D14</f>
        <v>16750</v>
      </c>
      <c r="E34" s="72">
        <f>E13+'96 Non Plan '!E15+'96 Non Plan '!E14</f>
        <v>15602</v>
      </c>
      <c r="F34" s="19">
        <f t="shared" si="2"/>
        <v>90.87837837837837</v>
      </c>
      <c r="G34" s="19">
        <f t="shared" si="3"/>
        <v>93.14626865671642</v>
      </c>
    </row>
    <row r="35" spans="1:7" ht="18.75">
      <c r="A35" s="48"/>
      <c r="B35" s="93" t="s">
        <v>8</v>
      </c>
      <c r="C35" s="72">
        <f>Summary!C14</f>
        <v>11215</v>
      </c>
      <c r="D35" s="72">
        <f>Summary!D14</f>
        <v>13455</v>
      </c>
      <c r="E35" s="72">
        <f>Summary!E14</f>
        <v>13420</v>
      </c>
      <c r="F35" s="19">
        <f t="shared" si="2"/>
        <v>119.66116807846635</v>
      </c>
      <c r="G35" s="19">
        <f t="shared" si="3"/>
        <v>99.73987365291713</v>
      </c>
    </row>
    <row r="36" spans="1:7" ht="18.75">
      <c r="A36" s="48"/>
      <c r="B36" s="93" t="s">
        <v>10</v>
      </c>
      <c r="C36" s="72">
        <f>C15</f>
        <v>6347</v>
      </c>
      <c r="D36" s="72">
        <f>D15</f>
        <v>6347</v>
      </c>
      <c r="E36" s="72">
        <f>E15</f>
        <v>4219</v>
      </c>
      <c r="F36" s="19">
        <f t="shared" si="2"/>
        <v>66.47234914132662</v>
      </c>
      <c r="G36" s="19">
        <f t="shared" si="3"/>
        <v>66.47234914132662</v>
      </c>
    </row>
    <row r="37" spans="1:7" ht="18.75">
      <c r="A37" s="48"/>
      <c r="B37" s="93" t="s">
        <v>12</v>
      </c>
      <c r="C37" s="72">
        <f>C24+C16+'96 Non Plan '!C11</f>
        <v>555862</v>
      </c>
      <c r="D37" s="72">
        <f>D24+D16+'96 Non Plan '!D11</f>
        <v>447456</v>
      </c>
      <c r="E37" s="72">
        <f>E24+E16+'96 Non Plan '!E11</f>
        <v>297504</v>
      </c>
      <c r="F37" s="19">
        <f t="shared" si="2"/>
        <v>53.521197707344626</v>
      </c>
      <c r="G37" s="19">
        <f t="shared" si="3"/>
        <v>66.48787813773868</v>
      </c>
    </row>
    <row r="38" spans="1:7" ht="18.75">
      <c r="A38" s="48"/>
      <c r="B38" s="93" t="s">
        <v>13</v>
      </c>
      <c r="C38" s="72">
        <f>C17</f>
        <v>52540</v>
      </c>
      <c r="D38" s="72">
        <f>D17</f>
        <v>52540</v>
      </c>
      <c r="E38" s="72">
        <f>E17</f>
        <v>47260</v>
      </c>
      <c r="F38" s="19">
        <f t="shared" si="2"/>
        <v>89.95051389417587</v>
      </c>
      <c r="G38" s="19">
        <f t="shared" si="3"/>
        <v>89.95051389417587</v>
      </c>
    </row>
    <row r="39" spans="1:7" ht="18.75">
      <c r="A39" s="48"/>
      <c r="B39" s="11" t="s">
        <v>29</v>
      </c>
      <c r="C39" s="72">
        <f>C19</f>
        <v>17250</v>
      </c>
      <c r="D39" s="72">
        <f>D19</f>
        <v>20250</v>
      </c>
      <c r="E39" s="72">
        <f>E19</f>
        <v>20250</v>
      </c>
      <c r="F39" s="19">
        <f t="shared" si="2"/>
        <v>117.3913043478261</v>
      </c>
      <c r="G39" s="19">
        <v>0</v>
      </c>
    </row>
    <row r="40" spans="1:7" ht="18.75">
      <c r="A40" s="94"/>
      <c r="B40" s="17"/>
      <c r="C40" s="95"/>
      <c r="D40" s="95"/>
      <c r="E40" s="95"/>
      <c r="F40" s="19">
        <v>0</v>
      </c>
      <c r="G40" s="19">
        <v>0</v>
      </c>
    </row>
    <row r="41" spans="1:7" ht="18.75">
      <c r="A41" s="48"/>
      <c r="B41" s="89" t="s">
        <v>100</v>
      </c>
      <c r="C41" s="96">
        <f>SUM(C32:C40)</f>
        <v>1157561</v>
      </c>
      <c r="D41" s="96">
        <f>SUM(D32:D40)</f>
        <v>1041337</v>
      </c>
      <c r="E41" s="96">
        <f>SUM(E32:E40)</f>
        <v>840649</v>
      </c>
      <c r="F41" s="52">
        <f t="shared" si="2"/>
        <v>72.62243631221162</v>
      </c>
      <c r="G41" s="52">
        <f t="shared" si="3"/>
        <v>80.72785275083858</v>
      </c>
    </row>
    <row r="43" ht="18.75">
      <c r="D43" s="11">
        <v>1740380</v>
      </c>
    </row>
  </sheetData>
  <sheetProtection/>
  <mergeCells count="6">
    <mergeCell ref="A2:G2"/>
    <mergeCell ref="A5:G5"/>
    <mergeCell ref="A7:G7"/>
    <mergeCell ref="A6:G6"/>
    <mergeCell ref="A4:G4"/>
    <mergeCell ref="A3:G3"/>
  </mergeCells>
  <hyperlinks>
    <hyperlink ref="B10" location="'92 Non Plan'!A1" display="Demand No.  92  NP"/>
    <hyperlink ref="B22" location="'95 Non Plan '!A1" display="Demand No.  95  NP"/>
    <hyperlink ref="B27" location="'96 Non Plan '!A1" display="Demand No.  96  NP"/>
    <hyperlink ref="B13" location="'92_NP_102'!A1" display="102  :  Child Welfare"/>
    <hyperlink ref="B14" location="'92_NP_104'!A1" display="104  :  Welfare of Aged, Infirm and Destitute "/>
    <hyperlink ref="B15" location="'92_NP_106'!A1" display="106  :  Correctional Services"/>
    <hyperlink ref="B16" location="'92_NP_200'!A1" display="200  :  Other Programme"/>
    <hyperlink ref="B17" location="'92_NP_800'!A1" display="800  :  Other Expenditure"/>
    <hyperlink ref="E14" location="dd" display="dd"/>
    <hyperlink ref="B19" location="'92_NP_2049'!A1" display="2049  :  Interest of G.P.F"/>
    <hyperlink ref="B24" location="'92_NP_200'!A1" display="200  :  Other Programme"/>
    <hyperlink ref="B39" location="'92_NP_2049'!A1" display="2049  :  Interest of G.P.F"/>
  </hyperlinks>
  <printOptions horizontalCentered="1"/>
  <pageMargins left="0.5" right="0.5" top="1" bottom="1" header="0" footer="0.5"/>
  <pageSetup fitToHeight="1" fitToWidth="1" horizontalDpi="600" verticalDpi="600" orientation="portrait" paperSize="9" scale="62" r:id="rId1"/>
  <headerFooter>
    <oddFooter>&amp;C&amp;Z&amp;F</oddFoot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workbookViewId="0" topLeftCell="A34">
      <selection activeCell="E44" sqref="E44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7109375" style="11" customWidth="1"/>
    <col min="4" max="4" width="18.00390625" style="11" customWidth="1"/>
    <col min="5" max="5" width="16.7109375" style="11" customWidth="1"/>
    <col min="6" max="7" width="15.7109375" style="11" customWidth="1"/>
    <col min="8" max="16384" width="9.140625" style="11" customWidth="1"/>
  </cols>
  <sheetData>
    <row r="1" spans="1:7" s="8" customFormat="1" ht="24.75" customHeight="1">
      <c r="A1" s="7" t="str">
        <f>Summary!A1</f>
        <v>Non Plan 2014-15</v>
      </c>
      <c r="C1" s="7"/>
      <c r="D1" s="7"/>
      <c r="E1" s="7"/>
      <c r="F1" s="7"/>
      <c r="G1" s="33"/>
    </row>
    <row r="2" spans="1:7" s="10" customFormat="1" ht="33" customHeight="1">
      <c r="A2" s="106" t="s">
        <v>59</v>
      </c>
      <c r="B2" s="106"/>
      <c r="C2" s="106"/>
      <c r="D2" s="106"/>
      <c r="E2" s="106"/>
      <c r="F2" s="106"/>
      <c r="G2" s="106"/>
    </row>
    <row r="3" spans="1:7" s="10" customFormat="1" ht="33" customHeight="1">
      <c r="A3" s="106" t="s">
        <v>58</v>
      </c>
      <c r="B3" s="106"/>
      <c r="C3" s="106"/>
      <c r="D3" s="106"/>
      <c r="E3" s="106"/>
      <c r="F3" s="106"/>
      <c r="G3" s="106"/>
    </row>
    <row r="4" spans="1:7" s="10" customFormat="1" ht="33" customHeight="1">
      <c r="A4" s="106" t="s">
        <v>31</v>
      </c>
      <c r="B4" s="106"/>
      <c r="C4" s="106"/>
      <c r="D4" s="106"/>
      <c r="E4" s="106"/>
      <c r="F4" s="106"/>
      <c r="G4" s="106"/>
    </row>
    <row r="5" spans="1:7" s="10" customFormat="1" ht="33" customHeight="1">
      <c r="A5" s="106" t="str">
        <f>Summary!A5</f>
        <v>Expenditure for the Month : March - 2015</v>
      </c>
      <c r="B5" s="106"/>
      <c r="C5" s="106"/>
      <c r="D5" s="106"/>
      <c r="E5" s="106"/>
      <c r="F5" s="106"/>
      <c r="G5" s="106"/>
    </row>
    <row r="6" spans="1:7" s="10" customFormat="1" ht="33" customHeight="1">
      <c r="A6" s="106" t="s">
        <v>32</v>
      </c>
      <c r="B6" s="106"/>
      <c r="C6" s="106"/>
      <c r="D6" s="106"/>
      <c r="E6" s="106"/>
      <c r="F6" s="106"/>
      <c r="G6" s="106"/>
    </row>
    <row r="7" spans="1:7" ht="18.75">
      <c r="A7" s="109" t="s">
        <v>65</v>
      </c>
      <c r="B7" s="109"/>
      <c r="C7" s="109"/>
      <c r="D7" s="109"/>
      <c r="E7" s="109"/>
      <c r="F7" s="109"/>
      <c r="G7" s="109"/>
    </row>
    <row r="8" spans="1:7" s="8" customFormat="1" ht="91.5" customHeight="1">
      <c r="A8" s="34" t="s">
        <v>35</v>
      </c>
      <c r="B8" s="34" t="s">
        <v>33</v>
      </c>
      <c r="C8" s="34" t="str">
        <f>Summary!C8</f>
        <v>Provision 2014-15</v>
      </c>
      <c r="D8" s="34" t="str">
        <f>Summary!D8</f>
        <v>Grant Allocation April - 14 to Mar - 15</v>
      </c>
      <c r="E8" s="34" t="str">
        <f>Summary!E8</f>
        <v>Expenditure Mar - 15</v>
      </c>
      <c r="F8" s="34" t="str">
        <f>Summary!F8</f>
        <v>% against Original Estimates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4" customHeight="1">
      <c r="A10" s="35"/>
      <c r="B10" s="36" t="s">
        <v>6</v>
      </c>
      <c r="C10" s="37"/>
      <c r="D10" s="37"/>
      <c r="E10" s="37"/>
      <c r="F10" s="37"/>
      <c r="G10" s="37"/>
    </row>
    <row r="11" spans="1:11" ht="45" customHeight="1">
      <c r="A11" s="15">
        <v>1</v>
      </c>
      <c r="B11" s="39" t="s">
        <v>0</v>
      </c>
      <c r="C11" s="60">
        <v>28287</v>
      </c>
      <c r="D11" s="60">
        <v>23553</v>
      </c>
      <c r="E11" s="60">
        <v>20641</v>
      </c>
      <c r="F11" s="14">
        <f>100*E11/C11</f>
        <v>72.969915508891</v>
      </c>
      <c r="G11" s="14">
        <f>100*E11/D11</f>
        <v>87.63639451449922</v>
      </c>
      <c r="I11" s="59"/>
      <c r="J11" s="59"/>
      <c r="K11" s="59"/>
    </row>
    <row r="12" spans="1:7" ht="21.75" customHeight="1">
      <c r="A12" s="15"/>
      <c r="B12" s="40" t="s">
        <v>39</v>
      </c>
      <c r="C12" s="60">
        <f>SUM(C11)</f>
        <v>28287</v>
      </c>
      <c r="D12" s="60">
        <f>SUM(D11)</f>
        <v>23553</v>
      </c>
      <c r="E12" s="60">
        <f>SUM(E11)</f>
        <v>20641</v>
      </c>
      <c r="F12" s="14">
        <f>100*E12/C12</f>
        <v>72.969915508891</v>
      </c>
      <c r="G12" s="14">
        <f>100*E12/D12</f>
        <v>87.63639451449922</v>
      </c>
    </row>
    <row r="13" spans="1:7" s="38" customFormat="1" ht="24" customHeight="1">
      <c r="A13" s="35"/>
      <c r="B13" s="36" t="s">
        <v>5</v>
      </c>
      <c r="C13" s="61"/>
      <c r="D13" s="61"/>
      <c r="E13" s="61"/>
      <c r="F13" s="14"/>
      <c r="G13" s="37"/>
    </row>
    <row r="14" spans="1:7" ht="45" customHeight="1">
      <c r="A14" s="15">
        <v>2</v>
      </c>
      <c r="B14" s="39" t="s">
        <v>1</v>
      </c>
      <c r="C14" s="60">
        <v>500</v>
      </c>
      <c r="D14" s="60">
        <v>25</v>
      </c>
      <c r="E14" s="60">
        <v>17</v>
      </c>
      <c r="F14" s="14">
        <f>100*E14/C14</f>
        <v>3.4</v>
      </c>
      <c r="G14" s="14">
        <v>0</v>
      </c>
    </row>
    <row r="15" spans="1:7" ht="63.75" customHeight="1">
      <c r="A15" s="15">
        <v>3</v>
      </c>
      <c r="B15" s="39" t="s">
        <v>2</v>
      </c>
      <c r="C15" s="60">
        <v>1600</v>
      </c>
      <c r="D15" s="60">
        <v>900</v>
      </c>
      <c r="E15" s="60">
        <v>656</v>
      </c>
      <c r="F15" s="14">
        <f>100*E15/C15</f>
        <v>41</v>
      </c>
      <c r="G15" s="14">
        <v>0</v>
      </c>
    </row>
    <row r="16" spans="1:7" ht="45" customHeight="1">
      <c r="A16" s="15">
        <v>4</v>
      </c>
      <c r="B16" s="39" t="s">
        <v>3</v>
      </c>
      <c r="C16" s="60">
        <v>455582</v>
      </c>
      <c r="D16" s="60">
        <v>448914</v>
      </c>
      <c r="E16" s="60">
        <v>411193</v>
      </c>
      <c r="F16" s="14">
        <f>100*E16/C16</f>
        <v>90.25663876096948</v>
      </c>
      <c r="G16" s="14">
        <f>100*E16/D16</f>
        <v>91.5972769840103</v>
      </c>
    </row>
    <row r="17" spans="1:7" ht="45" customHeight="1">
      <c r="A17" s="15">
        <v>5</v>
      </c>
      <c r="B17" s="39" t="s">
        <v>4</v>
      </c>
      <c r="C17" s="60">
        <v>9000</v>
      </c>
      <c r="D17" s="60">
        <v>9000</v>
      </c>
      <c r="E17" s="60">
        <v>7843</v>
      </c>
      <c r="F17" s="14">
        <f>100*E17/C17</f>
        <v>87.14444444444445</v>
      </c>
      <c r="G17" s="14">
        <f>100*E17/D17</f>
        <v>87.14444444444445</v>
      </c>
    </row>
    <row r="18" spans="1:7" ht="21.75" customHeight="1">
      <c r="A18" s="15"/>
      <c r="B18" s="40" t="s">
        <v>40</v>
      </c>
      <c r="C18" s="60">
        <f>SUM(C14:C17)</f>
        <v>466682</v>
      </c>
      <c r="D18" s="60">
        <f>SUM(D14:D17)</f>
        <v>458839</v>
      </c>
      <c r="E18" s="60">
        <f>SUM(E14:E17)</f>
        <v>419709</v>
      </c>
      <c r="F18" s="14">
        <f>100*E18/C18</f>
        <v>89.93468786025602</v>
      </c>
      <c r="G18" s="14">
        <f>100*E18/D18</f>
        <v>91.47195421487712</v>
      </c>
    </row>
    <row r="19" spans="1:7" s="38" customFormat="1" ht="24" customHeight="1">
      <c r="A19" s="35"/>
      <c r="B19" s="36" t="s">
        <v>7</v>
      </c>
      <c r="C19" s="61"/>
      <c r="D19" s="61"/>
      <c r="E19" s="61"/>
      <c r="F19" s="14"/>
      <c r="G19" s="37"/>
    </row>
    <row r="20" spans="1:7" ht="69" customHeight="1">
      <c r="A20" s="15">
        <v>6</v>
      </c>
      <c r="B20" s="39" t="s">
        <v>60</v>
      </c>
      <c r="C20" s="60">
        <v>0</v>
      </c>
      <c r="D20" s="60">
        <v>0</v>
      </c>
      <c r="E20" s="60">
        <v>0</v>
      </c>
      <c r="F20" s="14">
        <v>0</v>
      </c>
      <c r="G20" s="14">
        <v>0</v>
      </c>
    </row>
    <row r="21" spans="1:7" ht="69" customHeight="1">
      <c r="A21" s="15">
        <v>7</v>
      </c>
      <c r="B21" s="39" t="s">
        <v>21</v>
      </c>
      <c r="C21" s="60">
        <v>15355</v>
      </c>
      <c r="D21" s="60">
        <v>14355</v>
      </c>
      <c r="E21" s="60">
        <v>13304</v>
      </c>
      <c r="F21" s="14">
        <f>100*E21/C21</f>
        <v>86.64278736567893</v>
      </c>
      <c r="G21" s="14">
        <f>100*E21/D21</f>
        <v>92.67850923023337</v>
      </c>
    </row>
    <row r="22" spans="1:7" ht="21.75" customHeight="1">
      <c r="A22" s="15"/>
      <c r="B22" s="40" t="s">
        <v>41</v>
      </c>
      <c r="C22" s="60">
        <f>SUM(C20:C21)</f>
        <v>15355</v>
      </c>
      <c r="D22" s="60">
        <f>SUM(D20:D21)</f>
        <v>14355</v>
      </c>
      <c r="E22" s="60">
        <f>SUM(E20:E21)</f>
        <v>13304</v>
      </c>
      <c r="F22" s="14">
        <f>100*E22/C22</f>
        <v>86.64278736567893</v>
      </c>
      <c r="G22" s="14">
        <f>100*E22/D22</f>
        <v>92.67850923023337</v>
      </c>
    </row>
    <row r="23" spans="1:7" s="38" customFormat="1" ht="24" customHeight="1">
      <c r="A23" s="35"/>
      <c r="B23" s="36" t="s">
        <v>8</v>
      </c>
      <c r="C23" s="61"/>
      <c r="D23" s="61"/>
      <c r="E23" s="61"/>
      <c r="F23" s="14"/>
      <c r="G23" s="37"/>
    </row>
    <row r="24" spans="1:7" ht="51.75" customHeight="1">
      <c r="A24" s="15">
        <v>8</v>
      </c>
      <c r="B24" s="39" t="s">
        <v>9</v>
      </c>
      <c r="C24" s="60">
        <v>11215</v>
      </c>
      <c r="D24" s="60">
        <v>13455</v>
      </c>
      <c r="E24" s="60">
        <v>13420</v>
      </c>
      <c r="F24" s="14">
        <f>100*E24/C24</f>
        <v>119.66116807846635</v>
      </c>
      <c r="G24" s="14">
        <f>100*E24/D24</f>
        <v>99.73987365291713</v>
      </c>
    </row>
    <row r="25" spans="1:7" ht="21.75" customHeight="1">
      <c r="A25" s="15"/>
      <c r="B25" s="40" t="s">
        <v>42</v>
      </c>
      <c r="C25" s="60">
        <f>SUM(C24)</f>
        <v>11215</v>
      </c>
      <c r="D25" s="60">
        <f>SUM(D24)</f>
        <v>13455</v>
      </c>
      <c r="E25" s="60">
        <f>SUM(E24)</f>
        <v>13420</v>
      </c>
      <c r="F25" s="14">
        <f>100*E25/C25</f>
        <v>119.66116807846635</v>
      </c>
      <c r="G25" s="14">
        <f>100*E25/D25</f>
        <v>99.73987365291713</v>
      </c>
    </row>
    <row r="26" spans="1:7" s="38" customFormat="1" ht="24" customHeight="1">
      <c r="A26" s="35"/>
      <c r="B26" s="36" t="s">
        <v>10</v>
      </c>
      <c r="C26" s="61"/>
      <c r="D26" s="61"/>
      <c r="E26" s="61"/>
      <c r="F26" s="14"/>
      <c r="G26" s="37"/>
    </row>
    <row r="27" spans="1:7" ht="59.25" customHeight="1">
      <c r="A27" s="15">
        <v>9</v>
      </c>
      <c r="B27" s="39" t="s">
        <v>22</v>
      </c>
      <c r="C27" s="60">
        <v>450</v>
      </c>
      <c r="D27" s="60">
        <v>450</v>
      </c>
      <c r="E27" s="60">
        <v>411</v>
      </c>
      <c r="F27" s="14">
        <f>100*E27/C27</f>
        <v>91.33333333333333</v>
      </c>
      <c r="G27" s="14">
        <f aca="true" t="shared" si="0" ref="G27:G32">100*E27/D27</f>
        <v>91.33333333333333</v>
      </c>
    </row>
    <row r="28" spans="1:7" ht="72" customHeight="1">
      <c r="A28" s="15">
        <v>10</v>
      </c>
      <c r="B28" s="39" t="s">
        <v>11</v>
      </c>
      <c r="C28" s="60">
        <v>5897</v>
      </c>
      <c r="D28" s="60">
        <v>5897</v>
      </c>
      <c r="E28" s="60">
        <v>3808</v>
      </c>
      <c r="F28" s="14">
        <f>100*E28/C28</f>
        <v>64.57520773274547</v>
      </c>
      <c r="G28" s="14">
        <f t="shared" si="0"/>
        <v>64.57520773274547</v>
      </c>
    </row>
    <row r="29" spans="1:7" ht="21.75" customHeight="1">
      <c r="A29" s="15"/>
      <c r="B29" s="40" t="s">
        <v>43</v>
      </c>
      <c r="C29" s="60">
        <f>SUM(C27:C28)</f>
        <v>6347</v>
      </c>
      <c r="D29" s="60">
        <f>SUM(D27:D28)</f>
        <v>6347</v>
      </c>
      <c r="E29" s="60">
        <f>SUM(E27:E28)</f>
        <v>4219</v>
      </c>
      <c r="F29" s="14">
        <f>100*E29/C29</f>
        <v>66.47234914132662</v>
      </c>
      <c r="G29" s="14">
        <f t="shared" si="0"/>
        <v>66.47234914132662</v>
      </c>
    </row>
    <row r="30" spans="1:7" s="38" customFormat="1" ht="24" customHeight="1">
      <c r="A30" s="35"/>
      <c r="B30" s="36" t="s">
        <v>12</v>
      </c>
      <c r="C30" s="61"/>
      <c r="D30" s="61"/>
      <c r="E30" s="61"/>
      <c r="F30" s="14"/>
      <c r="G30" s="37"/>
    </row>
    <row r="31" spans="1:7" ht="59.25" customHeight="1">
      <c r="A31" s="15">
        <v>11</v>
      </c>
      <c r="B31" s="39" t="s">
        <v>23</v>
      </c>
      <c r="C31" s="60">
        <v>423890</v>
      </c>
      <c r="D31" s="60">
        <v>337008</v>
      </c>
      <c r="E31" s="60">
        <v>233178</v>
      </c>
      <c r="F31" s="14">
        <f>100*E31/C31</f>
        <v>55.009082544999885</v>
      </c>
      <c r="G31" s="14">
        <f t="shared" si="0"/>
        <v>69.19064235863837</v>
      </c>
    </row>
    <row r="32" spans="1:7" ht="21.75" customHeight="1">
      <c r="A32" s="15"/>
      <c r="B32" s="40" t="s">
        <v>44</v>
      </c>
      <c r="C32" s="60">
        <f>SUM(C31)</f>
        <v>423890</v>
      </c>
      <c r="D32" s="60">
        <f>SUM(D31)</f>
        <v>337008</v>
      </c>
      <c r="E32" s="60">
        <f>SUM(E31)</f>
        <v>233178</v>
      </c>
      <c r="F32" s="14">
        <f>100*E32/C32</f>
        <v>55.009082544999885</v>
      </c>
      <c r="G32" s="14">
        <f t="shared" si="0"/>
        <v>69.19064235863837</v>
      </c>
    </row>
    <row r="33" spans="1:7" s="38" customFormat="1" ht="24" customHeight="1">
      <c r="A33" s="35"/>
      <c r="B33" s="36" t="s">
        <v>13</v>
      </c>
      <c r="C33" s="61"/>
      <c r="D33" s="61"/>
      <c r="E33" s="61"/>
      <c r="F33" s="14"/>
      <c r="G33" s="37"/>
    </row>
    <row r="34" spans="1:7" ht="59.25" customHeight="1">
      <c r="A34" s="15">
        <v>12</v>
      </c>
      <c r="B34" s="39" t="s">
        <v>14</v>
      </c>
      <c r="C34" s="60">
        <v>52540</v>
      </c>
      <c r="D34" s="60">
        <v>52540</v>
      </c>
      <c r="E34" s="60">
        <v>47260</v>
      </c>
      <c r="F34" s="14">
        <f>100*E34/C34</f>
        <v>89.95051389417587</v>
      </c>
      <c r="G34" s="14">
        <f>100*E34/D34</f>
        <v>89.95051389417587</v>
      </c>
    </row>
    <row r="35" spans="1:7" ht="21.75" customHeight="1">
      <c r="A35" s="15"/>
      <c r="B35" s="40" t="s">
        <v>45</v>
      </c>
      <c r="C35" s="60">
        <f>SUM(C34)</f>
        <v>52540</v>
      </c>
      <c r="D35" s="60">
        <f>SUM(D34)</f>
        <v>52540</v>
      </c>
      <c r="E35" s="60">
        <f>SUM(E34)</f>
        <v>47260</v>
      </c>
      <c r="F35" s="14">
        <f>100*E35/C35</f>
        <v>89.95051389417587</v>
      </c>
      <c r="G35" s="14">
        <f>100*E35/D35</f>
        <v>89.95051389417587</v>
      </c>
    </row>
    <row r="36" spans="1:7" ht="21.75" customHeight="1" thickBot="1">
      <c r="A36" s="15"/>
      <c r="B36" s="40"/>
      <c r="C36" s="60"/>
      <c r="D36" s="60"/>
      <c r="E36" s="60"/>
      <c r="F36" s="14"/>
      <c r="G36" s="14"/>
    </row>
    <row r="37" spans="1:7" s="1" customFormat="1" ht="27" customHeight="1" thickBot="1" thickTop="1">
      <c r="A37" s="16"/>
      <c r="B37" s="41" t="s">
        <v>24</v>
      </c>
      <c r="C37" s="62">
        <f>C12+C18+C22+C25+C29+C32+C35</f>
        <v>1004316</v>
      </c>
      <c r="D37" s="62">
        <f>D12+D18+D22+D25+D29+D32+D35</f>
        <v>906097</v>
      </c>
      <c r="E37" s="62">
        <f>E12+E18+E22+E25+E29+E32+E35</f>
        <v>751731</v>
      </c>
      <c r="F37" s="42">
        <f>100*E37/C37</f>
        <v>74.85004719630076</v>
      </c>
      <c r="G37" s="42">
        <f>100*E37/D37</f>
        <v>82.96363413630108</v>
      </c>
    </row>
    <row r="38" spans="1:7" ht="19.5" thickTop="1">
      <c r="A38" s="68"/>
      <c r="B38" s="67"/>
      <c r="C38" s="67"/>
      <c r="D38" s="67"/>
      <c r="E38" s="67"/>
      <c r="F38" s="67"/>
      <c r="G38" s="67"/>
    </row>
    <row r="39" spans="1:7" s="38" customFormat="1" ht="24" customHeight="1">
      <c r="A39" s="35"/>
      <c r="B39" s="36" t="s">
        <v>29</v>
      </c>
      <c r="C39" s="61"/>
      <c r="D39" s="61"/>
      <c r="E39" s="61"/>
      <c r="F39" s="14"/>
      <c r="G39" s="37"/>
    </row>
    <row r="40" spans="1:7" ht="66.75" customHeight="1">
      <c r="A40" s="15">
        <v>13</v>
      </c>
      <c r="B40" s="39" t="s">
        <v>28</v>
      </c>
      <c r="C40" s="60">
        <v>17250</v>
      </c>
      <c r="D40" s="60">
        <v>20250</v>
      </c>
      <c r="E40" s="60">
        <v>20250</v>
      </c>
      <c r="F40" s="14">
        <f>100*E40/C40</f>
        <v>117.3913043478261</v>
      </c>
      <c r="G40" s="14">
        <f>100*E40/D40</f>
        <v>100</v>
      </c>
    </row>
    <row r="41" spans="1:7" ht="21.75" customHeight="1">
      <c r="A41" s="15"/>
      <c r="B41" s="40" t="s">
        <v>46</v>
      </c>
      <c r="C41" s="60">
        <f>SUM(C40)</f>
        <v>17250</v>
      </c>
      <c r="D41" s="60">
        <f>SUM(D40)</f>
        <v>20250</v>
      </c>
      <c r="E41" s="60">
        <f>SUM(E40)</f>
        <v>20250</v>
      </c>
      <c r="F41" s="14">
        <f>100*E41/C41</f>
        <v>117.3913043478261</v>
      </c>
      <c r="G41" s="14">
        <v>0</v>
      </c>
    </row>
    <row r="42" spans="1:7" ht="21.75" customHeight="1" thickBot="1">
      <c r="A42" s="15"/>
      <c r="B42" s="69"/>
      <c r="C42" s="70"/>
      <c r="D42" s="70"/>
      <c r="E42" s="70"/>
      <c r="F42" s="71"/>
      <c r="G42" s="71"/>
    </row>
    <row r="43" spans="1:7" s="1" customFormat="1" ht="27" customHeight="1" thickBot="1" thickTop="1">
      <c r="A43" s="16"/>
      <c r="B43" s="41" t="s">
        <v>62</v>
      </c>
      <c r="C43" s="62">
        <f>C37+C41</f>
        <v>1021566</v>
      </c>
      <c r="D43" s="62">
        <f>D37+D41</f>
        <v>926347</v>
      </c>
      <c r="E43" s="62">
        <f>E37+E41</f>
        <v>771981</v>
      </c>
      <c r="F43" s="42">
        <f>100*E43/C43</f>
        <v>75.56839205690088</v>
      </c>
      <c r="G43" s="42">
        <f>100*E43/D43</f>
        <v>83.3360500978575</v>
      </c>
    </row>
    <row r="44" ht="19.5" thickTop="1">
      <c r="E44" s="53">
        <f>E43+124-E41</f>
        <v>751855</v>
      </c>
    </row>
    <row r="45" ht="18.75">
      <c r="E45" s="53"/>
    </row>
  </sheetData>
  <sheetProtection/>
  <mergeCells count="6">
    <mergeCell ref="A7:G7"/>
    <mergeCell ref="A2:G2"/>
    <mergeCell ref="A5:G5"/>
    <mergeCell ref="A6:G6"/>
    <mergeCell ref="A4:G4"/>
    <mergeCell ref="A3:G3"/>
  </mergeCells>
  <hyperlinks>
    <hyperlink ref="B19" location="'92_NP_102'!A1" display="102  :  Child Welfare"/>
    <hyperlink ref="B23" location="'92_NP_104'!A1" display="104  :  Welfare of Aged, Infirm and Destitute "/>
    <hyperlink ref="B26" location="'92_NP_106'!A1" display="106  :  Correctional Services"/>
    <hyperlink ref="B30" location="'92_NP_200'!A1" display="200  :  Other Programme"/>
    <hyperlink ref="B33" location="'92_NP_800'!A1" display="800  :  Other Expenditure"/>
    <hyperlink ref="B11" location="'92_NP_001_01-SCW-01'!A1" display="092 : 2235 : 02 : 001 : 01 ( SCW-(1) Directorate of Social Defence ) "/>
    <hyperlink ref="B14" location="'92_NP_101_01-SCW-06'!A1" display="092 : 2235 : 02 : 101 : 01 ( SCW-6 Scholarship for physically handicapped Students ) "/>
    <hyperlink ref="B15" location="'92_NP_101_02-SCW-07'!A1" display="092 : 2235 : 02 : 101 : 02 ( SCW-7 Supply of prostence Educational and auditory aid,to the Handicapped. ) "/>
    <hyperlink ref="B16" location="'92_NP_101_03-SCW-08'!A1" display="092 : 2235 : 02 : 101 : 03 ( SCW-8 scheme for physically Handicapped. ) "/>
    <hyperlink ref="B17" location="'92_NP_101_05-SCW-14'!A1" display="092 : 2235 : 02 : 101 : 05 ( SCW-14 Home for Aged and intirm ) "/>
    <hyperlink ref="B20" location="'92_NP_102_04-SCW-10-A'!A1" display="092 : 2235 : 02 : 102 : 04 ( SCW-10-A Setting of machinary for implementation of Social legislation and social reform under Child Marraige Restrain Act. )  "/>
    <hyperlink ref="B24" location="'92_NP_104_02-SCW-39'!A1" display="092 : 2235 : 02 : 104 : 02 ( SCW-39 Welfare for Poor Destitute ) "/>
    <hyperlink ref="B27" location="'92_NP_106_01-SCW-24'!A1" display="092 : 2235 : 02 : 106 : 01 ( SCW-24-Welfare of Personers(Liason Service) in the Central Prison ) "/>
    <hyperlink ref="B28" location="'92_NP_106_02-SCW-18'!A1" display="092 : 2235 : 02 : 106 : 02 ( SCW-18-Implementation of International Year of Child Programme for Welfare of Children ) "/>
    <hyperlink ref="B31" location="'92_NP_200_01-SCW-34'!A1" display="092 : 2235 : 02 : 200 : 01 ( SCW-34 Cash Assistance to infirm and Aged persons(Antyodaya) ) "/>
    <hyperlink ref="B34" location="'92_NP_800_01-SCW-23'!A1" display="092 : 2235 : 02 : 800 : 01 ( SCW-23 Eradication of Beggery Rehabilitation programme for beggars ) "/>
    <hyperlink ref="B40" location="'92_NP_2049_01 - Interest on GPF'!A1" display="092 : 2049 : 60 : 101 : 01 ( Interest of G.P.F. to employees of Physically Handicapped Voluntary Institution ) "/>
    <hyperlink ref="B21" location="'92_NP_102_04-SCW-10-A'!A1" display="092 : 2235 : 02 : 102 : 04 ( SCW-10-A Setting of machinary for implementation of Social legislation and social reform under Child Marraige Restrain Act. )  "/>
    <hyperlink ref="B39" location="'92_NP_2049'!A1" display="2049  :  Interest of G.P.F"/>
  </hyperlinks>
  <printOptions horizontalCentered="1"/>
  <pageMargins left="0.5" right="0.5" top="0.5" bottom="0.5" header="0" footer="0.25"/>
  <pageSetup fitToHeight="1" fitToWidth="1" horizontalDpi="600" verticalDpi="600" orientation="portrait" paperSize="9" scale="51" r:id="rId1"/>
  <headerFooter>
    <oddFooter>&amp;C&amp;Z&amp;F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3">
      <selection activeCell="E15" sqref="E15"/>
    </sheetView>
  </sheetViews>
  <sheetFormatPr defaultColWidth="9.140625" defaultRowHeight="15"/>
  <cols>
    <col min="1" max="1" width="9.140625" style="11" customWidth="1"/>
    <col min="2" max="2" width="60.7109375" style="11" customWidth="1"/>
    <col min="3" max="3" width="15.7109375" style="11" customWidth="1"/>
    <col min="4" max="5" width="16.7109375" style="11" customWidth="1"/>
    <col min="6" max="7" width="15.7109375" style="11" customWidth="1"/>
    <col min="8" max="16384" width="9.140625" style="11" customWidth="1"/>
  </cols>
  <sheetData>
    <row r="1" spans="1:7" s="8" customFormat="1" ht="27" customHeight="1">
      <c r="A1" s="7" t="str">
        <f>Summary!A1</f>
        <v>Non Plan 2014-15</v>
      </c>
      <c r="D1" s="7"/>
      <c r="E1" s="7"/>
      <c r="F1" s="7"/>
      <c r="G1" s="43"/>
    </row>
    <row r="2" spans="1:8" s="10" customFormat="1" ht="36.75" customHeight="1">
      <c r="A2" s="106" t="s">
        <v>59</v>
      </c>
      <c r="B2" s="106"/>
      <c r="C2" s="106"/>
      <c r="D2" s="106"/>
      <c r="E2" s="106"/>
      <c r="F2" s="106"/>
      <c r="G2" s="106"/>
      <c r="H2" s="44"/>
    </row>
    <row r="3" spans="1:8" s="10" customFormat="1" ht="36.75" customHeight="1">
      <c r="A3" s="106" t="s">
        <v>58</v>
      </c>
      <c r="B3" s="106"/>
      <c r="C3" s="106"/>
      <c r="D3" s="106"/>
      <c r="E3" s="106"/>
      <c r="F3" s="106"/>
      <c r="G3" s="106"/>
      <c r="H3" s="44"/>
    </row>
    <row r="4" spans="1:8" s="10" customFormat="1" ht="36.75" customHeight="1">
      <c r="A4" s="106" t="s">
        <v>31</v>
      </c>
      <c r="B4" s="106"/>
      <c r="C4" s="106"/>
      <c r="D4" s="106"/>
      <c r="E4" s="106"/>
      <c r="F4" s="106"/>
      <c r="G4" s="106"/>
      <c r="H4" s="44"/>
    </row>
    <row r="5" spans="1:8" s="10" customFormat="1" ht="36.75" customHeight="1">
      <c r="A5" s="106" t="str">
        <f>Summary!A5</f>
        <v>Expenditure for the Month : March - 2015</v>
      </c>
      <c r="B5" s="106"/>
      <c r="C5" s="106"/>
      <c r="D5" s="106"/>
      <c r="E5" s="106"/>
      <c r="F5" s="106"/>
      <c r="G5" s="106"/>
      <c r="H5" s="44"/>
    </row>
    <row r="6" spans="1:8" s="10" customFormat="1" ht="36.75" customHeight="1">
      <c r="A6" s="106" t="s">
        <v>36</v>
      </c>
      <c r="B6" s="106"/>
      <c r="C6" s="106"/>
      <c r="D6" s="106"/>
      <c r="E6" s="106"/>
      <c r="F6" s="106"/>
      <c r="G6" s="106"/>
      <c r="H6" s="44"/>
    </row>
    <row r="7" spans="1:8" ht="18.75">
      <c r="A7" s="108" t="s">
        <v>65</v>
      </c>
      <c r="B7" s="108"/>
      <c r="C7" s="108"/>
      <c r="D7" s="108"/>
      <c r="E7" s="108"/>
      <c r="F7" s="108"/>
      <c r="G7" s="108"/>
      <c r="H7" s="45"/>
    </row>
    <row r="8" spans="1:7" s="8" customFormat="1" ht="91.5" customHeight="1">
      <c r="A8" s="34" t="s">
        <v>35</v>
      </c>
      <c r="B8" s="34" t="s">
        <v>33</v>
      </c>
      <c r="C8" s="34" t="str">
        <f>'92 Non Plan'!C8</f>
        <v>Provision 2014-15</v>
      </c>
      <c r="D8" s="34" t="str">
        <f>'92 Non Plan'!D8</f>
        <v>Grant Allocation April - 14 to Mar - 15</v>
      </c>
      <c r="E8" s="34" t="str">
        <f>Summary!E8</f>
        <v>Expenditure Mar - 15</v>
      </c>
      <c r="F8" s="34" t="s">
        <v>66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4" customHeight="1">
      <c r="A10" s="35"/>
      <c r="B10" s="36" t="s">
        <v>5</v>
      </c>
      <c r="C10" s="37"/>
      <c r="D10" s="37"/>
      <c r="E10" s="37"/>
      <c r="F10" s="37"/>
      <c r="G10" s="37"/>
    </row>
    <row r="11" spans="1:7" ht="75" customHeight="1">
      <c r="A11" s="15">
        <v>1</v>
      </c>
      <c r="B11" s="39" t="s">
        <v>15</v>
      </c>
      <c r="C11" s="60">
        <v>50</v>
      </c>
      <c r="D11" s="102">
        <v>25</v>
      </c>
      <c r="E11" s="60">
        <v>16</v>
      </c>
      <c r="F11" s="14">
        <f>100*E11/C11</f>
        <v>32</v>
      </c>
      <c r="G11" s="14">
        <f>100*E11/D11</f>
        <v>64</v>
      </c>
    </row>
    <row r="12" spans="1:7" ht="21.75" customHeight="1" thickBot="1">
      <c r="A12" s="15"/>
      <c r="B12" s="54" t="s">
        <v>40</v>
      </c>
      <c r="C12" s="63">
        <f>SUM(C11)</f>
        <v>50</v>
      </c>
      <c r="D12" s="63">
        <f>SUM(D11)</f>
        <v>25</v>
      </c>
      <c r="E12" s="63">
        <f>SUM(E11)</f>
        <v>16</v>
      </c>
      <c r="F12" s="55">
        <f>100*E12/C12</f>
        <v>32</v>
      </c>
      <c r="G12" s="55">
        <f>100*E12/D12</f>
        <v>64</v>
      </c>
    </row>
    <row r="13" spans="1:7" s="38" customFormat="1" ht="24" customHeight="1" thickTop="1">
      <c r="A13" s="35"/>
      <c r="B13" s="36" t="s">
        <v>12</v>
      </c>
      <c r="C13" s="37"/>
      <c r="D13" s="37"/>
      <c r="E13" s="37"/>
      <c r="F13" s="37"/>
      <c r="G13" s="37"/>
    </row>
    <row r="14" spans="1:7" ht="75" customHeight="1">
      <c r="A14" s="15">
        <v>1</v>
      </c>
      <c r="B14" s="39" t="s">
        <v>61</v>
      </c>
      <c r="C14" s="60">
        <v>39726</v>
      </c>
      <c r="D14" s="102">
        <v>28358</v>
      </c>
      <c r="E14" s="60">
        <v>18178</v>
      </c>
      <c r="F14" s="14">
        <f>100*E14/C14</f>
        <v>45.75844535065197</v>
      </c>
      <c r="G14" s="14">
        <f>100*E14/D14</f>
        <v>64.10184075040553</v>
      </c>
    </row>
    <row r="15" spans="1:7" ht="21.75" customHeight="1" thickBot="1">
      <c r="A15" s="15"/>
      <c r="B15" s="54" t="s">
        <v>44</v>
      </c>
      <c r="C15" s="63">
        <f>SUM(C14)</f>
        <v>39726</v>
      </c>
      <c r="D15" s="63">
        <f>SUM(D14)</f>
        <v>28358</v>
      </c>
      <c r="E15" s="63">
        <f>SUM(E14)</f>
        <v>18178</v>
      </c>
      <c r="F15" s="55">
        <f>100*E15/C15</f>
        <v>45.75844535065197</v>
      </c>
      <c r="G15" s="55">
        <f>100*E15/D15</f>
        <v>64.10184075040553</v>
      </c>
    </row>
    <row r="16" spans="1:7" s="1" customFormat="1" ht="23.25" customHeight="1" thickBot="1" thickTop="1">
      <c r="A16" s="15"/>
      <c r="B16" s="49" t="s">
        <v>25</v>
      </c>
      <c r="C16" s="64">
        <f>C12+C15</f>
        <v>39776</v>
      </c>
      <c r="D16" s="64">
        <f>D12+D15</f>
        <v>28383</v>
      </c>
      <c r="E16" s="64">
        <f>E12+E15</f>
        <v>18194</v>
      </c>
      <c r="F16" s="50">
        <f>100*E16/C16</f>
        <v>45.741150442477874</v>
      </c>
      <c r="G16" s="50">
        <f>100*E16/D16</f>
        <v>64.10175104816263</v>
      </c>
    </row>
    <row r="17" spans="3:5" ht="19.5" thickTop="1">
      <c r="C17" s="53"/>
      <c r="D17" s="53"/>
      <c r="E17" s="53"/>
    </row>
  </sheetData>
  <sheetProtection/>
  <mergeCells count="6">
    <mergeCell ref="A2:G2"/>
    <mergeCell ref="A5:G5"/>
    <mergeCell ref="A6:G6"/>
    <mergeCell ref="A7:G7"/>
    <mergeCell ref="A4:G4"/>
    <mergeCell ref="A3:G3"/>
  </mergeCells>
  <hyperlinks>
    <hyperlink ref="A2:G2" location="Summary!A1" display="Social Defence Department, Gujarat State, Gandhinagar"/>
    <hyperlink ref="B10" location="'95_NP_101'!A1" display="101  :  Welfare of Physically Handicapped"/>
    <hyperlink ref="B11" location="'95_NP_101_01-SCW-06'!A1" display="095 : 2235 : 02 : 101 : 01 ( SCW-6 Scheduled Castes Sub-Plan Scholarships for Physically Handicapped Students. ) "/>
    <hyperlink ref="A4:G4" location="Summary!A1" display="Social Defence Department, Gujarat State, Gandhinagar"/>
    <hyperlink ref="A3:G3" location="Summary!A1" display="Social Defence Department, Gujarat State, Gandhinagar"/>
    <hyperlink ref="B14" location="'95_NP_101_01-SCW-06'!A1" display="095 : 2235 : 02 : 101 : 01 ( SCW-6 Scheduled Castes Sub-Plan Scholarships for Physically Handicapped Students. ) "/>
    <hyperlink ref="B13" location="'92_NP_200'!A1" display="200  :  Other Programme"/>
  </hyperlinks>
  <printOptions horizontalCentered="1"/>
  <pageMargins left="0.5" right="0.5" top="1" bottom="1" header="0" footer="0.5"/>
  <pageSetup fitToHeight="1" fitToWidth="1" horizontalDpi="600" verticalDpi="600" orientation="portrait" paperSize="9" scale="61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5"/>
  <cols>
    <col min="1" max="1" width="9.140625" style="11" customWidth="1"/>
    <col min="2" max="2" width="62.00390625" style="11" customWidth="1"/>
    <col min="3" max="3" width="15.7109375" style="11" customWidth="1"/>
    <col min="4" max="4" width="16.421875" style="11" customWidth="1"/>
    <col min="5" max="5" width="17.28125" style="11" customWidth="1"/>
    <col min="6" max="7" width="15.7109375" style="11" customWidth="1"/>
    <col min="8" max="8" width="10.57421875" style="11" bestFit="1" customWidth="1"/>
    <col min="9" max="9" width="9.140625" style="11" customWidth="1"/>
    <col min="10" max="10" width="12.7109375" style="11" bestFit="1" customWidth="1"/>
    <col min="11" max="16384" width="9.140625" style="11" customWidth="1"/>
  </cols>
  <sheetData>
    <row r="1" spans="1:7" s="8" customFormat="1" ht="30" customHeight="1">
      <c r="A1" s="7" t="str">
        <f>Summary!A1</f>
        <v>Non Plan 2014-15</v>
      </c>
      <c r="D1" s="7"/>
      <c r="E1" s="7"/>
      <c r="F1" s="7"/>
      <c r="G1" s="43"/>
    </row>
    <row r="2" spans="1:8" s="10" customFormat="1" ht="36.75" customHeight="1">
      <c r="A2" s="106" t="s">
        <v>67</v>
      </c>
      <c r="B2" s="106"/>
      <c r="C2" s="106"/>
      <c r="D2" s="106"/>
      <c r="E2" s="106"/>
      <c r="F2" s="106"/>
      <c r="G2" s="106"/>
      <c r="H2" s="44"/>
    </row>
    <row r="3" spans="1:8" s="10" customFormat="1" ht="33" customHeight="1">
      <c r="A3" s="106" t="s">
        <v>58</v>
      </c>
      <c r="B3" s="106"/>
      <c r="C3" s="106"/>
      <c r="D3" s="106"/>
      <c r="E3" s="106"/>
      <c r="F3" s="106"/>
      <c r="G3" s="106"/>
      <c r="H3" s="44"/>
    </row>
    <row r="4" spans="1:8" s="10" customFormat="1" ht="36.75" customHeight="1">
      <c r="A4" s="106" t="s">
        <v>31</v>
      </c>
      <c r="B4" s="106"/>
      <c r="C4" s="106"/>
      <c r="D4" s="106"/>
      <c r="E4" s="106"/>
      <c r="F4" s="106"/>
      <c r="G4" s="106"/>
      <c r="H4" s="44"/>
    </row>
    <row r="5" spans="1:8" s="10" customFormat="1" ht="33.75" customHeight="1">
      <c r="A5" s="106" t="str">
        <f>Summary!A5</f>
        <v>Expenditure for the Month : March - 2015</v>
      </c>
      <c r="B5" s="106"/>
      <c r="C5" s="106"/>
      <c r="D5" s="106"/>
      <c r="E5" s="106"/>
      <c r="F5" s="106"/>
      <c r="G5" s="106"/>
      <c r="H5" s="44"/>
    </row>
    <row r="6" spans="1:8" s="10" customFormat="1" ht="32.25" customHeight="1">
      <c r="A6" s="106" t="s">
        <v>37</v>
      </c>
      <c r="B6" s="106"/>
      <c r="C6" s="106"/>
      <c r="D6" s="106"/>
      <c r="E6" s="106"/>
      <c r="F6" s="106"/>
      <c r="G6" s="106"/>
      <c r="H6" s="44"/>
    </row>
    <row r="7" spans="1:8" ht="18.75">
      <c r="A7" s="108" t="s">
        <v>65</v>
      </c>
      <c r="B7" s="108"/>
      <c r="C7" s="108"/>
      <c r="D7" s="108"/>
      <c r="E7" s="108"/>
      <c r="F7" s="108"/>
      <c r="G7" s="108"/>
      <c r="H7" s="45"/>
    </row>
    <row r="8" spans="1:7" s="8" customFormat="1" ht="91.5" customHeight="1">
      <c r="A8" s="34" t="s">
        <v>35</v>
      </c>
      <c r="B8" s="34" t="s">
        <v>33</v>
      </c>
      <c r="C8" s="34" t="str">
        <f>'95 Non Plan '!C8</f>
        <v>Provision 2014-15</v>
      </c>
      <c r="D8" s="34" t="str">
        <f>'95 Non Plan '!D8</f>
        <v>Grant Allocation April - 14 to Mar - 15</v>
      </c>
      <c r="E8" s="34" t="str">
        <f>Summary!E8</f>
        <v>Expenditure Mar - 15</v>
      </c>
      <c r="F8" s="34" t="s">
        <v>66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9.25" customHeight="1">
      <c r="A10" s="35"/>
      <c r="B10" s="46" t="s">
        <v>16</v>
      </c>
      <c r="C10" s="37"/>
      <c r="D10" s="37"/>
      <c r="E10" s="37"/>
      <c r="F10" s="37"/>
      <c r="G10" s="37"/>
    </row>
    <row r="11" spans="1:9" ht="28.5" customHeight="1">
      <c r="A11" s="15">
        <v>1</v>
      </c>
      <c r="B11" s="39" t="s">
        <v>30</v>
      </c>
      <c r="C11" s="60">
        <v>92246</v>
      </c>
      <c r="D11" s="60">
        <v>82090</v>
      </c>
      <c r="E11" s="60">
        <v>46148</v>
      </c>
      <c r="F11" s="14">
        <f aca="true" t="shared" si="0" ref="F11:F17">100*E11/C11</f>
        <v>50.027101446133166</v>
      </c>
      <c r="G11" s="14">
        <f aca="true" t="shared" si="1" ref="G11:G17">100*E11/D11</f>
        <v>56.216347910829576</v>
      </c>
      <c r="I11" s="53"/>
    </row>
    <row r="12" spans="1:7" ht="42.75" customHeight="1">
      <c r="A12" s="15">
        <v>2</v>
      </c>
      <c r="B12" s="39" t="s">
        <v>17</v>
      </c>
      <c r="C12" s="60">
        <v>2110</v>
      </c>
      <c r="D12" s="60">
        <v>2110</v>
      </c>
      <c r="E12" s="60">
        <v>2020</v>
      </c>
      <c r="F12" s="14">
        <f t="shared" si="0"/>
        <v>95.73459715639811</v>
      </c>
      <c r="G12" s="14">
        <f t="shared" si="1"/>
        <v>95.73459715639811</v>
      </c>
    </row>
    <row r="13" spans="1:7" ht="41.25" customHeight="1">
      <c r="A13" s="15">
        <v>3</v>
      </c>
      <c r="B13" s="39" t="s">
        <v>18</v>
      </c>
      <c r="C13" s="60">
        <v>50</v>
      </c>
      <c r="D13" s="60">
        <v>12</v>
      </c>
      <c r="E13" s="60">
        <v>8</v>
      </c>
      <c r="F13" s="14">
        <f t="shared" si="0"/>
        <v>16</v>
      </c>
      <c r="G13" s="14">
        <f t="shared" si="1"/>
        <v>66.66666666666667</v>
      </c>
    </row>
    <row r="14" spans="1:7" ht="63" customHeight="1">
      <c r="A14" s="15">
        <v>4</v>
      </c>
      <c r="B14" s="39" t="s">
        <v>19</v>
      </c>
      <c r="C14" s="60">
        <v>1813</v>
      </c>
      <c r="D14" s="60">
        <v>2395</v>
      </c>
      <c r="E14" s="60">
        <v>2298</v>
      </c>
      <c r="F14" s="14">
        <f t="shared" si="0"/>
        <v>126.75124103695532</v>
      </c>
      <c r="G14" s="14">
        <f t="shared" si="1"/>
        <v>95.94989561586638</v>
      </c>
    </row>
    <row r="15" spans="1:7" ht="48" customHeight="1">
      <c r="A15" s="15">
        <v>5</v>
      </c>
      <c r="B15" s="39" t="s">
        <v>68</v>
      </c>
      <c r="C15" s="70">
        <v>0</v>
      </c>
      <c r="D15" s="70">
        <v>0</v>
      </c>
      <c r="E15" s="70">
        <v>0</v>
      </c>
      <c r="F15" s="71">
        <v>0</v>
      </c>
      <c r="G15" s="71">
        <v>0</v>
      </c>
    </row>
    <row r="16" spans="1:7" ht="21.75" customHeight="1" thickBot="1">
      <c r="A16" s="15"/>
      <c r="B16" s="47" t="s">
        <v>47</v>
      </c>
      <c r="C16" s="60">
        <f>SUM(C11:C15)</f>
        <v>96219</v>
      </c>
      <c r="D16" s="60">
        <f>SUM(D11:D15)</f>
        <v>86607</v>
      </c>
      <c r="E16" s="60">
        <f>SUM(E11:E15)</f>
        <v>50474</v>
      </c>
      <c r="F16" s="14">
        <f t="shared" si="0"/>
        <v>52.457414855693784</v>
      </c>
      <c r="G16" s="14">
        <f t="shared" si="1"/>
        <v>58.279353862851735</v>
      </c>
    </row>
    <row r="17" spans="1:8" s="1" customFormat="1" ht="23.25" customHeight="1" thickBot="1" thickTop="1">
      <c r="A17" s="48"/>
      <c r="B17" s="49" t="s">
        <v>26</v>
      </c>
      <c r="C17" s="64">
        <f>C16</f>
        <v>96219</v>
      </c>
      <c r="D17" s="64">
        <f>D16</f>
        <v>86607</v>
      </c>
      <c r="E17" s="64">
        <f>E16</f>
        <v>50474</v>
      </c>
      <c r="F17" s="50">
        <f t="shared" si="0"/>
        <v>52.457414855693784</v>
      </c>
      <c r="G17" s="50">
        <f t="shared" si="1"/>
        <v>58.279353862851735</v>
      </c>
      <c r="H17" s="51"/>
    </row>
    <row r="18" spans="1:8" s="6" customFormat="1" ht="23.25" customHeight="1" thickTop="1">
      <c r="A18" s="2"/>
      <c r="B18" s="3"/>
      <c r="C18" s="4"/>
      <c r="D18" s="4"/>
      <c r="E18" s="4"/>
      <c r="F18" s="4"/>
      <c r="G18" s="4"/>
      <c r="H18" s="5"/>
    </row>
    <row r="19" spans="1:8" s="1" customFormat="1" ht="23.25" customHeight="1">
      <c r="A19" s="2"/>
      <c r="B19" s="3"/>
      <c r="C19" s="4"/>
      <c r="D19" s="4"/>
      <c r="E19" s="4"/>
      <c r="F19" s="4"/>
      <c r="G19" s="4"/>
      <c r="H19" s="5"/>
    </row>
    <row r="20" spans="1:8" s="6" customFormat="1" ht="27" customHeight="1">
      <c r="A20" s="115" t="s">
        <v>20</v>
      </c>
      <c r="B20" s="116"/>
      <c r="C20" s="116"/>
      <c r="D20" s="116"/>
      <c r="E20" s="116"/>
      <c r="F20" s="116"/>
      <c r="G20" s="117"/>
      <c r="H20" s="5"/>
    </row>
    <row r="21" spans="1:8" s="1" customFormat="1" ht="23.25" customHeight="1">
      <c r="A21" s="110" t="s">
        <v>49</v>
      </c>
      <c r="B21" s="111"/>
      <c r="C21" s="65">
        <f>'92 Non Plan'!C43</f>
        <v>1021566</v>
      </c>
      <c r="D21" s="65">
        <f>'92 Non Plan'!D43</f>
        <v>926347</v>
      </c>
      <c r="E21" s="65">
        <f>'92 Non Plan'!E43</f>
        <v>771981</v>
      </c>
      <c r="F21" s="52">
        <f>100*E21/C21</f>
        <v>75.56839205690088</v>
      </c>
      <c r="G21" s="52">
        <f>100*E21/D21</f>
        <v>83.3360500978575</v>
      </c>
      <c r="H21" s="51"/>
    </row>
    <row r="22" spans="1:8" s="1" customFormat="1" ht="23.25" customHeight="1">
      <c r="A22" s="110" t="s">
        <v>50</v>
      </c>
      <c r="B22" s="111"/>
      <c r="C22" s="66">
        <f>'95 Non Plan '!C16</f>
        <v>39776</v>
      </c>
      <c r="D22" s="66">
        <f>'95 Non Plan '!D16</f>
        <v>28383</v>
      </c>
      <c r="E22" s="66">
        <f>'95 Non Plan '!E16</f>
        <v>18194</v>
      </c>
      <c r="F22" s="52">
        <f>100*E22/C22</f>
        <v>45.741150442477874</v>
      </c>
      <c r="G22" s="52">
        <f>100*E22/D22</f>
        <v>64.10175104816263</v>
      </c>
      <c r="H22" s="51"/>
    </row>
    <row r="23" spans="1:8" s="1" customFormat="1" ht="23.25" customHeight="1">
      <c r="A23" s="112" t="s">
        <v>51</v>
      </c>
      <c r="B23" s="113"/>
      <c r="C23" s="101">
        <f>C17</f>
        <v>96219</v>
      </c>
      <c r="D23" s="101">
        <f>D17</f>
        <v>86607</v>
      </c>
      <c r="E23" s="101">
        <f>E17</f>
        <v>50474</v>
      </c>
      <c r="F23" s="73">
        <f>100*E23/C23</f>
        <v>52.457414855693784</v>
      </c>
      <c r="G23" s="73">
        <f>100*E23/D23</f>
        <v>58.279353862851735</v>
      </c>
      <c r="H23" s="51"/>
    </row>
    <row r="24" spans="1:8" s="1" customFormat="1" ht="23.25" customHeight="1">
      <c r="A24" s="114" t="s">
        <v>27</v>
      </c>
      <c r="B24" s="114"/>
      <c r="C24" s="66">
        <f>SUM(C21:C23)</f>
        <v>1157561</v>
      </c>
      <c r="D24" s="66">
        <f>SUM(D21:D23)</f>
        <v>1041337</v>
      </c>
      <c r="E24" s="66">
        <f>SUM(E21:E23)</f>
        <v>840649</v>
      </c>
      <c r="F24" s="52">
        <f>100*E24/C24</f>
        <v>72.62243631221162</v>
      </c>
      <c r="G24" s="52">
        <f>100*E24/D24</f>
        <v>80.72785275083858</v>
      </c>
      <c r="H24" s="51"/>
    </row>
    <row r="25" spans="1:7" ht="18.75">
      <c r="A25" s="48"/>
      <c r="B25" s="48" t="s">
        <v>6</v>
      </c>
      <c r="C25" s="48">
        <v>0</v>
      </c>
      <c r="D25" s="48">
        <v>0</v>
      </c>
      <c r="E25" s="48">
        <v>0</v>
      </c>
      <c r="F25" s="52">
        <v>0</v>
      </c>
      <c r="G25" s="52">
        <v>0</v>
      </c>
    </row>
    <row r="26" spans="1:7" ht="18.75">
      <c r="A26" s="48"/>
      <c r="B26" s="48" t="s">
        <v>5</v>
      </c>
      <c r="C26" s="72">
        <f>C12+C13</f>
        <v>2160</v>
      </c>
      <c r="D26" s="72">
        <f>D12+D13</f>
        <v>2122</v>
      </c>
      <c r="E26" s="72">
        <f>E12+E13</f>
        <v>2028</v>
      </c>
      <c r="F26" s="52">
        <f aca="true" t="shared" si="2" ref="F26:F32">100*E26/C26</f>
        <v>93.88888888888889</v>
      </c>
      <c r="G26" s="52">
        <f aca="true" t="shared" si="3" ref="G26:G32">100*E26/D26</f>
        <v>95.57021677662583</v>
      </c>
    </row>
    <row r="27" spans="1:7" ht="18.75">
      <c r="A27" s="48"/>
      <c r="B27" s="48" t="s">
        <v>7</v>
      </c>
      <c r="C27" s="72">
        <f>C15+C14</f>
        <v>1813</v>
      </c>
      <c r="D27" s="72">
        <f>D15+D14</f>
        <v>2395</v>
      </c>
      <c r="E27" s="72">
        <f>E15+E14</f>
        <v>2298</v>
      </c>
      <c r="F27" s="52">
        <f t="shared" si="2"/>
        <v>126.75124103695532</v>
      </c>
      <c r="G27" s="52">
        <f t="shared" si="3"/>
        <v>95.94989561586638</v>
      </c>
    </row>
    <row r="28" spans="1:7" ht="18.75">
      <c r="A28" s="48"/>
      <c r="B28" s="48" t="s">
        <v>8</v>
      </c>
      <c r="C28" s="48"/>
      <c r="D28" s="48"/>
      <c r="E28" s="48"/>
      <c r="F28" s="52">
        <v>0</v>
      </c>
      <c r="G28" s="52">
        <v>0</v>
      </c>
    </row>
    <row r="29" spans="1:7" ht="18.75">
      <c r="A29" s="48"/>
      <c r="B29" s="48" t="s">
        <v>10</v>
      </c>
      <c r="C29" s="48"/>
      <c r="D29" s="48"/>
      <c r="E29" s="48"/>
      <c r="F29" s="52">
        <v>0</v>
      </c>
      <c r="G29" s="52">
        <v>0</v>
      </c>
    </row>
    <row r="30" spans="1:7" ht="18.75">
      <c r="A30" s="48"/>
      <c r="B30" s="48" t="s">
        <v>12</v>
      </c>
      <c r="C30" s="72">
        <f>C11</f>
        <v>92246</v>
      </c>
      <c r="D30" s="72">
        <f>D11</f>
        <v>82090</v>
      </c>
      <c r="E30" s="72">
        <f>E11</f>
        <v>46148</v>
      </c>
      <c r="F30" s="52">
        <f t="shared" si="2"/>
        <v>50.027101446133166</v>
      </c>
      <c r="G30" s="52">
        <f t="shared" si="3"/>
        <v>56.216347910829576</v>
      </c>
    </row>
    <row r="31" spans="1:7" ht="18.75">
      <c r="A31" s="48"/>
      <c r="B31" s="48" t="s">
        <v>13</v>
      </c>
      <c r="C31" s="48"/>
      <c r="D31" s="48"/>
      <c r="E31" s="48"/>
      <c r="F31" s="52">
        <v>0</v>
      </c>
      <c r="G31" s="52">
        <v>0</v>
      </c>
    </row>
    <row r="32" spans="1:7" ht="18.75">
      <c r="A32" s="48"/>
      <c r="B32" s="74" t="s">
        <v>69</v>
      </c>
      <c r="C32" s="16">
        <f>SUM(C25:C31)</f>
        <v>96219</v>
      </c>
      <c r="D32" s="16">
        <f>SUM(D25:D31)</f>
        <v>86607</v>
      </c>
      <c r="E32" s="16">
        <f>SUM(E25:E31)</f>
        <v>50474</v>
      </c>
      <c r="F32" s="52">
        <f t="shared" si="2"/>
        <v>52.457414855693784</v>
      </c>
      <c r="G32" s="52">
        <f t="shared" si="3"/>
        <v>58.279353862851735</v>
      </c>
    </row>
    <row r="34" spans="4:5" ht="18.75">
      <c r="D34" s="53">
        <f>D24+17955+1096</f>
        <v>1060388</v>
      </c>
      <c r="E34" s="53">
        <f>E24+22329+1524</f>
        <v>864502</v>
      </c>
    </row>
    <row r="35" ht="18.75">
      <c r="D35" s="11">
        <f>767028+120850</f>
        <v>887878</v>
      </c>
    </row>
  </sheetData>
  <sheetProtection/>
  <mergeCells count="11">
    <mergeCell ref="A2:G2"/>
    <mergeCell ref="A5:G5"/>
    <mergeCell ref="A6:G6"/>
    <mergeCell ref="A7:G7"/>
    <mergeCell ref="A20:G20"/>
    <mergeCell ref="A4:G4"/>
    <mergeCell ref="A3:G3"/>
    <mergeCell ref="A21:B21"/>
    <mergeCell ref="A22:B22"/>
    <mergeCell ref="A23:B23"/>
    <mergeCell ref="A24:B24"/>
  </mergeCells>
  <hyperlinks>
    <hyperlink ref="A2:G2" location="Summary!A1" display="Social Defence Department, Gujarat State, Gandhinagar"/>
    <hyperlink ref="B11" location="'96_NP_796_01-Antyodaya'!A1" display="096 : 2235 : 02 : 796 : 01 ( Antyodaya ) "/>
    <hyperlink ref="B12" location="'96_NP_796_05-SCW-08'!A1" display="096 : 2235 : 02 : 796 : 05 ( SCW-8 Scheme for Welfare of physically handicapped ) "/>
    <hyperlink ref="B13" location="'96_NP_796_11-SCW-06'!A1" display="096 : 2235 : 02 : 796 : 11 ( SCW-6-Scholarship for Physically handicapped ) "/>
    <hyperlink ref="B14" location="'96_NP_796_13-SCW-21'!A1" display="096 : 2235 : 02 : 796 : 13 ( SCW-21-Establishment of an institution under Children Act. and expansion of existing institution ) "/>
    <hyperlink ref="A4:G4" location="Summary!A1" display="Social Defence Department, Gujarat State, Gandhinagar"/>
    <hyperlink ref="A3:G3" location="Summary!A1" display="Social Defence Department, Gujarat State, Gandhinagar"/>
    <hyperlink ref="B27" location="'92_NP_102'!A1" display="102  :  Child Welfare"/>
    <hyperlink ref="B28" location="'92_NP_104'!A1" display="104  :  Welfare of Aged, Infirm and Destitute "/>
    <hyperlink ref="B29" location="'92_NP_106'!A1" display="106  :  Correctional Services"/>
    <hyperlink ref="B30" location="'92_NP_200'!A1" display="200  :  Other Programme"/>
    <hyperlink ref="B31" location="'92_NP_800'!A1" display="800  :  Other Expenditure"/>
  </hyperlinks>
  <printOptions horizontalCentered="1"/>
  <pageMargins left="0.5" right="0.5" top="1" bottom="1" header="0" footer="0.5"/>
  <pageSetup fitToHeight="1" fitToWidth="1" horizontalDpi="600" verticalDpi="600" orientation="portrait" paperSize="9" scale="6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2015-04-11T08:58:19Z</cp:lastPrinted>
  <dcterms:created xsi:type="dcterms:W3CDTF">2001-12-31T19:06:00Z</dcterms:created>
  <dcterms:modified xsi:type="dcterms:W3CDTF">2015-04-11T08:58:43Z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